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190"/>
  </bookViews>
  <sheets>
    <sheet name="ΑΥΓΟΥΣΤΟΣ 2015" sheetId="2" r:id="rId1"/>
  </sheets>
  <definedNames>
    <definedName name="_xlnm._FilterDatabase" localSheetId="0" hidden="1">'ΑΥΓΟΥΣΤΟΣ 2015'!$A$6:$H$109</definedName>
    <definedName name="_xlnm.Criteria" localSheetId="0">'ΑΥΓΟΥΣΤΟΣ 2015'!$I$6:$K$6</definedName>
  </definedNames>
  <calcPr calcId="125725"/>
</workbook>
</file>

<file path=xl/calcChain.xml><?xml version="1.0" encoding="utf-8"?>
<calcChain xmlns="http://schemas.openxmlformats.org/spreadsheetml/2006/main">
  <c r="I106" i="2"/>
  <c r="I104"/>
  <c r="I101"/>
  <c r="I93"/>
  <c r="I91"/>
  <c r="I87"/>
  <c r="I79"/>
  <c r="I76"/>
  <c r="I73"/>
  <c r="I70"/>
  <c r="I66"/>
  <c r="I62"/>
  <c r="I59"/>
  <c r="I37"/>
  <c r="I31"/>
  <c r="I9"/>
  <c r="I8" s="1"/>
  <c r="I26"/>
  <c r="I25" s="1"/>
  <c r="F111"/>
  <c r="I100" l="1"/>
  <c r="I86"/>
  <c r="I58"/>
  <c r="E83"/>
  <c r="I30" l="1"/>
  <c r="I7" s="1"/>
  <c r="E23"/>
  <c r="E14"/>
  <c r="G109"/>
  <c r="G106" s="1"/>
  <c r="F109"/>
  <c r="F108"/>
  <c r="F107"/>
  <c r="H106"/>
  <c r="F106"/>
  <c r="E106"/>
  <c r="D106"/>
  <c r="G105"/>
  <c r="F105"/>
  <c r="F104" s="1"/>
  <c r="H104"/>
  <c r="G104"/>
  <c r="E104"/>
  <c r="D104"/>
  <c r="D100" s="1"/>
  <c r="F103"/>
  <c r="F102"/>
  <c r="F101" s="1"/>
  <c r="H101"/>
  <c r="G101"/>
  <c r="E101"/>
  <c r="D101"/>
  <c r="H100"/>
  <c r="E100"/>
  <c r="F99"/>
  <c r="E98"/>
  <c r="F98" s="1"/>
  <c r="F97"/>
  <c r="E96"/>
  <c r="F96" s="1"/>
  <c r="F95"/>
  <c r="E94"/>
  <c r="F94" s="1"/>
  <c r="H93"/>
  <c r="G93"/>
  <c r="E93"/>
  <c r="D93"/>
  <c r="F92"/>
  <c r="F91" s="1"/>
  <c r="H91"/>
  <c r="G91"/>
  <c r="E91"/>
  <c r="D91"/>
  <c r="E90"/>
  <c r="F90" s="1"/>
  <c r="E89"/>
  <c r="F89" s="1"/>
  <c r="E88"/>
  <c r="F88" s="1"/>
  <c r="H87"/>
  <c r="G87"/>
  <c r="E87"/>
  <c r="E86" s="1"/>
  <c r="D87"/>
  <c r="G86"/>
  <c r="F85"/>
  <c r="F84"/>
  <c r="F83"/>
  <c r="F82"/>
  <c r="F81"/>
  <c r="F80"/>
  <c r="H79"/>
  <c r="G79"/>
  <c r="E79"/>
  <c r="D79"/>
  <c r="F78"/>
  <c r="F77"/>
  <c r="H76"/>
  <c r="G76"/>
  <c r="E76"/>
  <c r="D76"/>
  <c r="F75"/>
  <c r="E74"/>
  <c r="F74" s="1"/>
  <c r="H73"/>
  <c r="G73"/>
  <c r="E73"/>
  <c r="D73"/>
  <c r="F72"/>
  <c r="F71"/>
  <c r="H70"/>
  <c r="G70"/>
  <c r="E70"/>
  <c r="D70"/>
  <c r="F69"/>
  <c r="F68"/>
  <c r="F67"/>
  <c r="F66" s="1"/>
  <c r="H66"/>
  <c r="G66"/>
  <c r="E66"/>
  <c r="D66"/>
  <c r="F65"/>
  <c r="F64"/>
  <c r="F63"/>
  <c r="H62"/>
  <c r="G62"/>
  <c r="E62"/>
  <c r="D62"/>
  <c r="E61"/>
  <c r="F61" s="1"/>
  <c r="F59" s="1"/>
  <c r="F60"/>
  <c r="H59"/>
  <c r="G59"/>
  <c r="D59"/>
  <c r="D58" s="1"/>
  <c r="F57"/>
  <c r="F56"/>
  <c r="F55"/>
  <c r="F54"/>
  <c r="F53"/>
  <c r="F52"/>
  <c r="E51"/>
  <c r="F51" s="1"/>
  <c r="F50"/>
  <c r="F49"/>
  <c r="E48"/>
  <c r="E37" s="1"/>
  <c r="F47"/>
  <c r="F46"/>
  <c r="F45"/>
  <c r="F44"/>
  <c r="F43"/>
  <c r="F42"/>
  <c r="F41"/>
  <c r="F40"/>
  <c r="F39"/>
  <c r="F38"/>
  <c r="H37"/>
  <c r="G37"/>
  <c r="D37"/>
  <c r="F36"/>
  <c r="F35"/>
  <c r="F34"/>
  <c r="F33"/>
  <c r="F32"/>
  <c r="H31"/>
  <c r="G31"/>
  <c r="E31"/>
  <c r="D31"/>
  <c r="F29"/>
  <c r="F28"/>
  <c r="F27"/>
  <c r="F26" s="1"/>
  <c r="F25" s="1"/>
  <c r="H26"/>
  <c r="H25" s="1"/>
  <c r="G26"/>
  <c r="E26"/>
  <c r="E25" s="1"/>
  <c r="D26"/>
  <c r="D25" s="1"/>
  <c r="G25"/>
  <c r="F23"/>
  <c r="F21"/>
  <c r="F20"/>
  <c r="F19"/>
  <c r="F18"/>
  <c r="F17"/>
  <c r="F16"/>
  <c r="F15"/>
  <c r="F14"/>
  <c r="F13"/>
  <c r="F12"/>
  <c r="F9" s="1"/>
  <c r="F8" s="1"/>
  <c r="F11"/>
  <c r="E10"/>
  <c r="H9"/>
  <c r="H8" s="1"/>
  <c r="G9"/>
  <c r="G8" s="1"/>
  <c r="E9"/>
  <c r="E8" s="1"/>
  <c r="D9"/>
  <c r="D8" s="1"/>
  <c r="F87" l="1"/>
  <c r="F86" s="1"/>
  <c r="G100"/>
  <c r="F100"/>
  <c r="F31"/>
  <c r="F62"/>
  <c r="F58" s="1"/>
  <c r="F30" s="1"/>
  <c r="F7" s="1"/>
  <c r="F73"/>
  <c r="F76"/>
  <c r="F79"/>
  <c r="D86"/>
  <c r="F93"/>
  <c r="F37"/>
  <c r="F70"/>
  <c r="D30"/>
  <c r="D7" s="1"/>
  <c r="G58"/>
  <c r="H86"/>
  <c r="H58"/>
  <c r="G30"/>
  <c r="G7" s="1"/>
  <c r="E59"/>
  <c r="E58" s="1"/>
  <c r="E30" s="1"/>
  <c r="E7" s="1"/>
  <c r="H30" l="1"/>
  <c r="H7" s="1"/>
</calcChain>
</file>

<file path=xl/comments1.xml><?xml version="1.0" encoding="utf-8"?>
<comments xmlns="http://schemas.openxmlformats.org/spreadsheetml/2006/main">
  <authors>
    <author xml:space="preserve"> 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-6.552,00 αποφ. 0025000009,18.6.2015, 2650/3.7.15 ΥΜΑΘ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 
?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
-5000
αποφ.2/6859/11.2.2015 ΥΟΙΚ
-50000</t>
        </r>
      </text>
    </comment>
    <comment ref="E5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090902300041/23.6.2015, 2649/3.7.15 ΥΜΑΘ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7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10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 2/6859/11.2.2015 ΥΟΙΚ
+50000</t>
        </r>
      </text>
    </comment>
  </commentList>
</comments>
</file>

<file path=xl/sharedStrings.xml><?xml version="1.0" encoding="utf-8"?>
<sst xmlns="http://schemas.openxmlformats.org/spreadsheetml/2006/main" count="124" uniqueCount="121">
  <si>
    <t>Μείζονες κατηγορίες</t>
  </si>
  <si>
    <t>ΚΑΕ</t>
  </si>
  <si>
    <t>ΑΝΑΜΟΡΦΩΣΗ (+-)</t>
  </si>
  <si>
    <t>ΔΙΑΜΟΡΦΩΣΗ</t>
  </si>
  <si>
    <t>25/110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</si>
  <si>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</si>
  <si>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</si>
  <si>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</si>
  <si>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</si>
  <si>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</si>
  <si>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</si>
  <si>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Λοιπά γενικά επιδόματα</t>
  </si>
  <si>
    <t>Προσωπική διαφορά Ν. 4024/2011</t>
  </si>
  <si>
    <t>Επίδομα πληροφορικής</t>
  </si>
  <si>
    <t>Λοιπά ειδικά επιδόματα</t>
  </si>
  <si>
    <t xml:space="preserve"> Λοιπά κλαδικά επιδόματα</t>
  </si>
  <si>
    <t xml:space="preserve">Αποζημιώσεις προσωπικού  που απολύεται , συνταξιοδοτείται  ή καταγγέλλεται  η σύμβαση εργασίας </t>
  </si>
  <si>
    <t>Επίδομα υπηρεσίας στην αλλοδαπή</t>
  </si>
  <si>
    <t>Καταβολή αποδοχών, επιδομάτων κ.λπ.. παρελθόντων ετών σε εκτέλεση δικαστικών αποφάσεων</t>
  </si>
  <si>
    <t>Λοιπές αποζημιώσεις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</si>
  <si>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</si>
  <si>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</si>
  <si>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</si>
  <si>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</si>
  <si>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</si>
  <si>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</si>
  <si>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Αποζημίωση μελών συλλογικών οργάνων</t>
  </si>
  <si>
    <t>Καταναλωτικές και σύνθετες δαπάνες</t>
  </si>
  <si>
    <t>Πληρωμές για μετακινήσεις</t>
  </si>
  <si>
    <t>Έξοδα μετακίνησης στο εσωτερικό μόνιμου προσωπικού (τακτικοί - Ι.Δ.Α.Χ.)</t>
  </si>
  <si>
    <t>Έξοδα μετακίνησης από το εσωτερικό στο εξωτερικό και αντίστροφα μονίμου προσωπικού (τακτικοί - Ι.Δ.Α.Χ.)</t>
  </si>
  <si>
    <t>Έξοδα μετακίνησης λοιπών προσώπων στο εσωτερικό (Περιλαμβάνονται ο Πρόεδρος της Δημοκρατίας τα μέλη της Κυβέρνησης, οι Γεν. Γραμματείς και οι Ειδικοί Γραμματείς).</t>
  </si>
  <si>
    <t>Έξοδα μετακίνησης λοιπών προσώπων από το εσωτερικό στο εξωτερικό και αντίστροφα  (Περιλαμβάνονται ο Πρόεδρος της Δημοκρατίας τα μέλη της Κυβέρνησης Γεν. Γραμματείς και οι Ειδικοί Γραμματείς).</t>
  </si>
  <si>
    <t>Λοιπά έξοδα κίνησης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</si>
  <si>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</si>
  <si>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</si>
  <si>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</si>
  <si>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Δαπάνες κινητής τηλεφωνίας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</si>
  <si>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</si>
  <si>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</si>
  <si>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</si>
  <si>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</si>
  <si>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</si>
  <si>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</si>
  <si>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</si>
  <si>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</si>
  <si>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</si>
  <si>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</si>
  <si>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</si>
  <si>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</si>
  <si>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</si>
  <si>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</si>
  <si>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</si>
  <si>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</si>
  <si>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</si>
  <si>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</si>
  <si>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</si>
  <si>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</si>
  <si>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</si>
  <si>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</si>
  <si>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</si>
  <si>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</si>
  <si>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Κατ' αποκοπή χορήγημα για καθαριότητα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</si>
  <si>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</si>
  <si>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</si>
  <si>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</si>
  <si>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</si>
  <si>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</si>
  <si>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</si>
  <si>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</si>
  <si>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</si>
  <si>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</si>
  <si>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</si>
  <si>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</si>
  <si>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</si>
  <si>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</si>
  <si>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</si>
  <si>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</si>
  <si>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</si>
  <si>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</si>
  <si>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</si>
  <si>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</si>
  <si>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</si>
  <si>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</si>
  <si>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</si>
  <si>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</si>
  <si>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</si>
  <si>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</si>
  <si>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</si>
  <si>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</si>
  <si>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</si>
  <si>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</si>
  <si>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</si>
  <si>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</si>
  <si>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Επιχορήγηση σε Ν.Α. για λοιπές δαπάνες και σκοπούς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</si>
  <si>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</si>
  <si>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</si>
  <si>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</si>
  <si>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 xml:space="preserve">Επιχορήγηση σε ανεγνωρισμένες αθλητικές ομοσπονδίες και σε αθλητικά σωματεία </t>
  </si>
  <si>
    <t>Επιχορήγηση σε λοιπούς αθλητικούς φορείς</t>
  </si>
  <si>
    <t>Λοιπές επιχορηγήσεις φυσικών ή νομικών προσώπων  και οργανισμών</t>
  </si>
  <si>
    <t xml:space="preserve">ΦΟΡΕΑΣ </t>
  </si>
  <si>
    <t>ΥΠΟΥΡΓΕΙΟ ΕΣΩΤΕΡΙΚΩΝ ΚΑΙ ΔΙΟΙΚΗΤΙΚΗΣ ΑΝΑΣΥΓΚΡΟΤΗΣΗΣ</t>
  </si>
  <si>
    <t>Ε.Φ.</t>
  </si>
  <si>
    <t>(π. ΥΠΟΥΡΓΕΙΟ ΜΑΚΕΔΟΝΙΑΣ ΚΑΙ ΘΡΑΚΗΣ)</t>
  </si>
  <si>
    <t xml:space="preserve">ΚΙΝΗΣΗ ΠΡΟΫΠΟΛΟΓΙΣΜΟΥ </t>
  </si>
  <si>
    <t xml:space="preserve">ΜΗΝΑΣ ΑΝΑΦΟΡΑΣ </t>
  </si>
  <si>
    <t>ΚΑΤΗΓΟΡΙΑ ΔΑΠΑΝΗΣ</t>
  </si>
  <si>
    <t>ΚΑΤΑΝΟΜΗ ΠΙΣΤΩΣΕΩΝ ΠΡΟΫΠΟΛΟΓΙΣΜΟΥ 2015</t>
  </si>
  <si>
    <t xml:space="preserve">Επιχορήγηση σε περιφερειες και Δήμους για λοιπούς σκοπούς </t>
  </si>
  <si>
    <t>αρθρ. 15 Ν.4305/2014 (ΦΕΚ 237/Α)</t>
  </si>
  <si>
    <t>ΘΕΟΦΑΝΙΑ ΚΛΕΑΝΘΙΔΟΥ</t>
  </si>
  <si>
    <t xml:space="preserve">Θεσσαλονίκη </t>
  </si>
  <si>
    <t>ΑΠΕΣΤ/ΝΤΑ</t>
  </si>
  <si>
    <t>ΕΝΤΑΛΘΕΝΤΑ</t>
  </si>
  <si>
    <t xml:space="preserve">ΑΥΓΟΥΣΤΟΣ </t>
  </si>
  <si>
    <t>Λοιπές προμήθειες</t>
  </si>
  <si>
    <t>Διαφημίσεις και Δημοσιεύσεις</t>
  </si>
  <si>
    <t>Μεταβιβαστικές πληρωμές</t>
  </si>
  <si>
    <t>Η ΠΡΟΪΣΤΑΜΕΝΗ ΔΙΕΥΘΥΝΣΗΣ</t>
  </si>
  <si>
    <t>ΠΛΗΡΩΘΕΝΤΑ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</si>
</sst>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[$-408]mmmmm;@"/>
    <numFmt numFmtId="166" formatCode="dd/mm/yyyy"/>
  </numFmts>
  <fonts count="23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sz val="8"/>
      <name val="Arial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Fill="1"/>
    <xf numFmtId="4" fontId="3" fillId="0" borderId="0" xfId="0" applyNumberFormat="1" applyFont="1" applyBorder="1"/>
    <xf numFmtId="164" fontId="3" fillId="0" borderId="0" xfId="0" applyNumberFormat="1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164" fontId="15" fillId="2" borderId="1" xfId="0" applyNumberFormat="1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/>
    </xf>
    <xf numFmtId="4" fontId="13" fillId="0" borderId="0" xfId="0" applyNumberFormat="1" applyFont="1" applyFill="1"/>
    <xf numFmtId="4" fontId="14" fillId="0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4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left"/>
    </xf>
    <xf numFmtId="164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 applyProtection="1">
      <protection locked="0"/>
    </xf>
    <xf numFmtId="164" fontId="16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4" fontId="19" fillId="0" borderId="1" xfId="0" applyNumberFormat="1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164" fontId="14" fillId="4" borderId="1" xfId="0" applyNumberFormat="1" applyFont="1" applyFill="1" applyBorder="1" applyAlignment="1"/>
    <xf numFmtId="164" fontId="16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4" fillId="0" borderId="0" xfId="0" applyFont="1"/>
    <xf numFmtId="164" fontId="14" fillId="0" borderId="1" xfId="0" applyNumberFormat="1" applyFont="1" applyBorder="1"/>
    <xf numFmtId="164" fontId="14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16" fillId="4" borderId="1" xfId="0" applyNumberFormat="1" applyFont="1" applyFill="1" applyBorder="1"/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/>
    <xf numFmtId="164" fontId="16" fillId="0" borderId="1" xfId="0" applyNumberFormat="1" applyFont="1" applyFill="1" applyBorder="1"/>
    <xf numFmtId="0" fontId="14" fillId="0" borderId="1" xfId="0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left"/>
    </xf>
    <xf numFmtId="16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/>
    <xf numFmtId="164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/>
    <xf numFmtId="164" fontId="12" fillId="0" borderId="1" xfId="0" applyNumberFormat="1" applyFont="1" applyBorder="1" applyAlignment="1">
      <alignment vertical="center" wrapText="1"/>
    </xf>
    <xf numFmtId="0" fontId="13" fillId="0" borderId="0" xfId="0" applyFont="1" applyFill="1" applyBorder="1"/>
    <xf numFmtId="164" fontId="13" fillId="0" borderId="0" xfId="0" applyNumberFormat="1" applyFont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166" fontId="13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tabSelected="1" topLeftCell="B1" workbookViewId="0">
      <selection activeCell="L14" sqref="L14"/>
    </sheetView>
  </sheetViews>
  <sheetFormatPr defaultRowHeight="19.5" customHeight="1"/>
  <cols>
    <col min="1" max="1" width="10" style="4" hidden="1" customWidth="1"/>
    <col min="2" max="2" width="7.140625" style="5" bestFit="1" customWidth="1"/>
    <col min="3" max="3" width="28" style="6" customWidth="1"/>
    <col min="4" max="4" width="11.28515625" style="7" customWidth="1"/>
    <col min="5" max="5" width="10.28515625" style="8" hidden="1" customWidth="1"/>
    <col min="6" max="6" width="10.5703125" style="9" customWidth="1"/>
    <col min="7" max="7" width="10.7109375" style="11" customWidth="1"/>
    <col min="8" max="8" width="12.28515625" style="11" bestFit="1" customWidth="1"/>
    <col min="9" max="9" width="11" style="10" customWidth="1"/>
    <col min="10" max="10" width="13" style="1" customWidth="1"/>
    <col min="11" max="16384" width="9.140625" style="1"/>
  </cols>
  <sheetData>
    <row r="1" spans="1:15" ht="12.75">
      <c r="A1" s="1"/>
      <c r="B1" s="125" t="s">
        <v>102</v>
      </c>
      <c r="C1" s="126"/>
      <c r="D1" s="24"/>
      <c r="E1" s="25"/>
      <c r="F1" s="26"/>
      <c r="H1" s="127" t="s">
        <v>101</v>
      </c>
      <c r="I1" s="24">
        <v>25</v>
      </c>
    </row>
    <row r="2" spans="1:15" ht="12.75">
      <c r="A2" s="1"/>
      <c r="B2" s="125" t="s">
        <v>104</v>
      </c>
      <c r="C2" s="126"/>
      <c r="D2" s="24"/>
      <c r="E2" s="25"/>
      <c r="F2" s="26"/>
      <c r="H2" s="127" t="s">
        <v>103</v>
      </c>
      <c r="I2" s="24">
        <v>110</v>
      </c>
    </row>
    <row r="3" spans="1:15" ht="12.75">
      <c r="B3" s="22"/>
      <c r="C3" s="23"/>
      <c r="D3" s="24"/>
      <c r="E3" s="25"/>
      <c r="F3" s="26"/>
      <c r="G3" s="27"/>
      <c r="H3" s="27"/>
      <c r="I3" s="128"/>
    </row>
    <row r="4" spans="1:15" ht="12.75">
      <c r="B4" s="22"/>
      <c r="C4" s="129" t="s">
        <v>105</v>
      </c>
      <c r="D4" s="130">
        <v>2015</v>
      </c>
      <c r="E4" s="25"/>
      <c r="F4" s="131" t="s">
        <v>110</v>
      </c>
      <c r="G4" s="131"/>
      <c r="H4" s="131"/>
      <c r="I4" s="128"/>
    </row>
    <row r="5" spans="1:15" ht="12.75">
      <c r="B5" s="22"/>
      <c r="C5" s="129" t="s">
        <v>106</v>
      </c>
      <c r="D5" s="132" t="s">
        <v>115</v>
      </c>
      <c r="E5" s="25"/>
      <c r="F5" s="26"/>
      <c r="G5" s="27"/>
      <c r="H5" s="27"/>
      <c r="I5" s="128"/>
    </row>
    <row r="6" spans="1:15" s="21" customFormat="1" ht="45">
      <c r="A6" s="13" t="s">
        <v>0</v>
      </c>
      <c r="B6" s="14" t="s">
        <v>1</v>
      </c>
      <c r="C6" s="14" t="s">
        <v>107</v>
      </c>
      <c r="D6" s="15" t="s">
        <v>108</v>
      </c>
      <c r="E6" s="16" t="s">
        <v>2</v>
      </c>
      <c r="F6" s="17" t="s">
        <v>3</v>
      </c>
      <c r="G6" s="18" t="s">
        <v>113</v>
      </c>
      <c r="H6" s="18" t="s">
        <v>114</v>
      </c>
      <c r="I6" s="19" t="s">
        <v>120</v>
      </c>
      <c r="J6" s="20"/>
      <c r="K6" s="20"/>
      <c r="L6" s="20"/>
      <c r="M6" s="20"/>
      <c r="N6" s="20"/>
      <c r="O6" s="20"/>
    </row>
    <row r="7" spans="1:15" s="36" customFormat="1" ht="12">
      <c r="A7" s="31"/>
      <c r="B7" s="32" t="s">
        <v>4</v>
      </c>
      <c r="C7" s="32" t="s">
        <v>5</v>
      </c>
      <c r="D7" s="33">
        <f>D8+D25+D30+D100</f>
        <v>5172000</v>
      </c>
      <c r="E7" s="33">
        <f>E8+E25+E30+E100</f>
        <v>-66108.999999999985</v>
      </c>
      <c r="F7" s="33">
        <f>F8+F25+F30+F100</f>
        <v>5103625</v>
      </c>
      <c r="G7" s="34">
        <f>G8+G25+G30+G100</f>
        <v>3150642.3899999997</v>
      </c>
      <c r="H7" s="34">
        <f>H8+H25+H30+H100</f>
        <v>3069028.67</v>
      </c>
      <c r="I7" s="34">
        <f>I8+I25+I30+I100</f>
        <v>2848528.6799999997</v>
      </c>
      <c r="J7" s="35"/>
      <c r="K7" s="35"/>
      <c r="L7" s="35"/>
      <c r="M7" s="35"/>
      <c r="N7" s="35"/>
      <c r="O7" s="35"/>
    </row>
    <row r="8" spans="1:15" s="36" customFormat="1" ht="12">
      <c r="A8" s="37">
        <v>1</v>
      </c>
      <c r="B8" s="38"/>
      <c r="C8" s="39" t="s">
        <v>6</v>
      </c>
      <c r="D8" s="40">
        <f>D9</f>
        <v>2250000</v>
      </c>
      <c r="E8" s="40">
        <f>E9</f>
        <v>-20469</v>
      </c>
      <c r="F8" s="40">
        <f>F9</f>
        <v>2227265</v>
      </c>
      <c r="G8" s="41">
        <f t="shared" ref="G8:I8" si="0">G9</f>
        <v>1634881.8599999999</v>
      </c>
      <c r="H8" s="41">
        <f t="shared" si="0"/>
        <v>1634881.8599999999</v>
      </c>
      <c r="I8" s="41">
        <f t="shared" si="0"/>
        <v>1471879.19</v>
      </c>
      <c r="J8" s="35"/>
      <c r="K8" s="35"/>
      <c r="L8" s="35"/>
      <c r="M8" s="35"/>
      <c r="N8" s="35"/>
      <c r="O8" s="35"/>
    </row>
    <row r="9" spans="1:15" s="36" customFormat="1" ht="24">
      <c r="A9" s="42"/>
      <c r="B9" s="43">
        <v>200</v>
      </c>
      <c r="C9" s="44" t="s">
        <v>7</v>
      </c>
      <c r="D9" s="45">
        <f>SUM(D10:D24)</f>
        <v>2250000</v>
      </c>
      <c r="E9" s="45">
        <f t="shared" ref="E9:I9" si="1">SUM(E10:E24)</f>
        <v>-20469</v>
      </c>
      <c r="F9" s="45">
        <f t="shared" si="1"/>
        <v>2227265</v>
      </c>
      <c r="G9" s="46">
        <f t="shared" si="1"/>
        <v>1634881.8599999999</v>
      </c>
      <c r="H9" s="46">
        <f t="shared" si="1"/>
        <v>1634881.8599999999</v>
      </c>
      <c r="I9" s="46">
        <f t="shared" si="1"/>
        <v>1471879.19</v>
      </c>
      <c r="J9" s="35"/>
      <c r="K9" s="35"/>
      <c r="L9" s="35"/>
      <c r="M9" s="35"/>
      <c r="N9" s="35"/>
      <c r="O9" s="35"/>
    </row>
    <row r="10" spans="1:15" s="35" customFormat="1" ht="12">
      <c r="A10" s="47"/>
      <c r="B10" s="48">
        <v>211</v>
      </c>
      <c r="C10" s="49" t="s">
        <v>8</v>
      </c>
      <c r="D10" s="50">
        <v>1791300</v>
      </c>
      <c r="E10" s="51">
        <f>-8720-6552</f>
        <v>-15272</v>
      </c>
      <c r="F10" s="52">
        <v>1774312</v>
      </c>
      <c r="G10" s="51">
        <v>1317034.49</v>
      </c>
      <c r="H10" s="51">
        <v>1317034.49</v>
      </c>
      <c r="I10" s="53">
        <v>1184258.69</v>
      </c>
      <c r="J10" s="54"/>
    </row>
    <row r="11" spans="1:15" s="35" customFormat="1" ht="12">
      <c r="A11" s="47"/>
      <c r="B11" s="48">
        <v>213</v>
      </c>
      <c r="C11" s="49" t="s">
        <v>9</v>
      </c>
      <c r="D11" s="50">
        <v>40000</v>
      </c>
      <c r="E11" s="53">
        <v>-300</v>
      </c>
      <c r="F11" s="52">
        <f t="shared" ref="F11:F23" si="2">D11+E11</f>
        <v>39700</v>
      </c>
      <c r="G11" s="51">
        <v>27182.43</v>
      </c>
      <c r="H11" s="51">
        <v>27182.43</v>
      </c>
      <c r="I11" s="53">
        <v>24332.43</v>
      </c>
    </row>
    <row r="12" spans="1:15" s="35" customFormat="1" ht="12">
      <c r="A12" s="47"/>
      <c r="B12" s="48">
        <v>215</v>
      </c>
      <c r="C12" s="49" t="s">
        <v>10</v>
      </c>
      <c r="D12" s="50">
        <v>95000</v>
      </c>
      <c r="E12" s="53"/>
      <c r="F12" s="52">
        <f t="shared" si="2"/>
        <v>95000</v>
      </c>
      <c r="G12" s="51">
        <v>69276.67</v>
      </c>
      <c r="H12" s="51">
        <v>69276.67</v>
      </c>
      <c r="I12" s="53">
        <v>62626.67</v>
      </c>
    </row>
    <row r="13" spans="1:15" s="35" customFormat="1" ht="12">
      <c r="A13" s="47"/>
      <c r="B13" s="48">
        <v>219</v>
      </c>
      <c r="C13" s="49" t="s">
        <v>11</v>
      </c>
      <c r="D13" s="50">
        <v>0</v>
      </c>
      <c r="E13" s="53"/>
      <c r="F13" s="52">
        <f t="shared" si="2"/>
        <v>0</v>
      </c>
      <c r="G13" s="51"/>
      <c r="H13" s="51"/>
      <c r="I13" s="53"/>
    </row>
    <row r="14" spans="1:15" s="35" customFormat="1" ht="12">
      <c r="A14" s="47"/>
      <c r="B14" s="48">
        <v>221</v>
      </c>
      <c r="C14" s="49" t="s">
        <v>12</v>
      </c>
      <c r="D14" s="50">
        <v>53000</v>
      </c>
      <c r="E14" s="51">
        <f>-362-2355</f>
        <v>-2717</v>
      </c>
      <c r="F14" s="52">
        <f t="shared" si="2"/>
        <v>50283</v>
      </c>
      <c r="G14" s="51">
        <v>36254.590000000004</v>
      </c>
      <c r="H14" s="51">
        <v>36254.590000000004</v>
      </c>
      <c r="I14" s="53">
        <v>33329.35</v>
      </c>
    </row>
    <row r="15" spans="1:15" s="35" customFormat="1" ht="12">
      <c r="A15" s="47"/>
      <c r="B15" s="48">
        <v>226</v>
      </c>
      <c r="C15" s="49" t="s">
        <v>13</v>
      </c>
      <c r="D15" s="50">
        <v>0</v>
      </c>
      <c r="E15" s="53"/>
      <c r="F15" s="52">
        <f t="shared" si="2"/>
        <v>0</v>
      </c>
      <c r="G15" s="51"/>
      <c r="H15" s="51"/>
      <c r="I15" s="53"/>
    </row>
    <row r="16" spans="1:15" s="35" customFormat="1" ht="12">
      <c r="A16" s="47"/>
      <c r="B16" s="48">
        <v>229</v>
      </c>
      <c r="C16" s="49" t="s">
        <v>14</v>
      </c>
      <c r="D16" s="50">
        <v>0</v>
      </c>
      <c r="E16" s="53"/>
      <c r="F16" s="52">
        <f t="shared" si="2"/>
        <v>0</v>
      </c>
      <c r="G16" s="51"/>
      <c r="H16" s="51"/>
      <c r="I16" s="53"/>
    </row>
    <row r="17" spans="1:15" s="35" customFormat="1" ht="12">
      <c r="A17" s="47"/>
      <c r="B17" s="48">
        <v>239</v>
      </c>
      <c r="C17" s="49" t="s">
        <v>15</v>
      </c>
      <c r="D17" s="50">
        <v>1200</v>
      </c>
      <c r="E17" s="53"/>
      <c r="F17" s="52">
        <f t="shared" si="2"/>
        <v>1200</v>
      </c>
      <c r="G17" s="55">
        <v>90</v>
      </c>
      <c r="H17" s="55">
        <v>90</v>
      </c>
      <c r="I17" s="53">
        <v>90</v>
      </c>
    </row>
    <row r="18" spans="1:15" s="35" customFormat="1" ht="36">
      <c r="A18" s="47"/>
      <c r="B18" s="48">
        <v>283</v>
      </c>
      <c r="C18" s="49" t="s">
        <v>16</v>
      </c>
      <c r="D18" s="50">
        <v>0</v>
      </c>
      <c r="E18" s="53"/>
      <c r="F18" s="52">
        <f t="shared" si="2"/>
        <v>0</v>
      </c>
      <c r="G18" s="51"/>
      <c r="H18" s="51"/>
      <c r="I18" s="53"/>
    </row>
    <row r="19" spans="1:15" s="35" customFormat="1" ht="12">
      <c r="A19" s="47"/>
      <c r="B19" s="48">
        <v>284</v>
      </c>
      <c r="C19" s="49" t="s">
        <v>17</v>
      </c>
      <c r="D19" s="50">
        <v>7500</v>
      </c>
      <c r="E19" s="53"/>
      <c r="F19" s="52">
        <f t="shared" si="2"/>
        <v>7500</v>
      </c>
      <c r="G19" s="51">
        <v>7488.8</v>
      </c>
      <c r="H19" s="51">
        <v>7488.8</v>
      </c>
      <c r="I19" s="53">
        <v>7488.8</v>
      </c>
    </row>
    <row r="20" spans="1:15" s="35" customFormat="1" ht="36">
      <c r="A20" s="47"/>
      <c r="B20" s="48">
        <v>288</v>
      </c>
      <c r="C20" s="49" t="s">
        <v>18</v>
      </c>
      <c r="D20" s="50">
        <v>0</v>
      </c>
      <c r="E20" s="53"/>
      <c r="F20" s="52">
        <f t="shared" si="2"/>
        <v>0</v>
      </c>
      <c r="G20" s="51"/>
      <c r="H20" s="51"/>
      <c r="I20" s="53"/>
    </row>
    <row r="21" spans="1:15" s="35" customFormat="1" ht="12">
      <c r="A21" s="47"/>
      <c r="B21" s="48">
        <v>289</v>
      </c>
      <c r="C21" s="49" t="s">
        <v>19</v>
      </c>
      <c r="D21" s="50"/>
      <c r="E21" s="53"/>
      <c r="F21" s="52">
        <f t="shared" si="2"/>
        <v>0</v>
      </c>
      <c r="G21" s="51"/>
      <c r="H21" s="51"/>
      <c r="I21" s="53"/>
    </row>
    <row r="22" spans="1:15" s="35" customFormat="1" ht="12">
      <c r="A22" s="47"/>
      <c r="B22" s="48">
        <v>291</v>
      </c>
      <c r="C22" s="49" t="s">
        <v>20</v>
      </c>
      <c r="D22" s="50">
        <v>70000</v>
      </c>
      <c r="E22" s="53">
        <v>-280</v>
      </c>
      <c r="F22" s="52">
        <v>69720</v>
      </c>
      <c r="G22" s="55">
        <v>44990.939999999995</v>
      </c>
      <c r="H22" s="55">
        <v>44990.939999999995</v>
      </c>
      <c r="I22" s="53">
        <v>40873.69</v>
      </c>
    </row>
    <row r="23" spans="1:15" s="35" customFormat="1" ht="24">
      <c r="A23" s="47"/>
      <c r="B23" s="48">
        <v>292</v>
      </c>
      <c r="C23" s="49" t="s">
        <v>21</v>
      </c>
      <c r="D23" s="50">
        <v>110000</v>
      </c>
      <c r="E23" s="53">
        <f>-1900</f>
        <v>-1900</v>
      </c>
      <c r="F23" s="52">
        <f t="shared" si="2"/>
        <v>108100</v>
      </c>
      <c r="G23" s="51">
        <v>73920.990000000005</v>
      </c>
      <c r="H23" s="51">
        <v>73920.990000000005</v>
      </c>
      <c r="I23" s="53">
        <v>66142.61</v>
      </c>
    </row>
    <row r="24" spans="1:15" s="35" customFormat="1" ht="12">
      <c r="A24" s="47"/>
      <c r="B24" s="48">
        <v>293</v>
      </c>
      <c r="C24" s="49" t="s">
        <v>22</v>
      </c>
      <c r="D24" s="50">
        <v>82000</v>
      </c>
      <c r="E24" s="53"/>
      <c r="F24" s="52">
        <v>81450</v>
      </c>
      <c r="G24" s="51">
        <v>58642.95</v>
      </c>
      <c r="H24" s="51">
        <v>58642.95</v>
      </c>
      <c r="I24" s="53">
        <v>52736.95</v>
      </c>
      <c r="K24" s="54"/>
    </row>
    <row r="25" spans="1:15" s="36" customFormat="1" ht="24">
      <c r="A25" s="37">
        <v>2</v>
      </c>
      <c r="B25" s="56"/>
      <c r="C25" s="39" t="s">
        <v>23</v>
      </c>
      <c r="D25" s="40">
        <f>D26</f>
        <v>20000</v>
      </c>
      <c r="E25" s="40">
        <f t="shared" ref="E25:I25" si="3">E26</f>
        <v>0</v>
      </c>
      <c r="F25" s="40">
        <f t="shared" si="3"/>
        <v>20000</v>
      </c>
      <c r="G25" s="41">
        <f t="shared" si="3"/>
        <v>1175.1600000000001</v>
      </c>
      <c r="H25" s="41">
        <f t="shared" si="3"/>
        <v>1175.1600000000001</v>
      </c>
      <c r="I25" s="41">
        <f t="shared" si="3"/>
        <v>1175.1600000000001</v>
      </c>
      <c r="J25" s="54"/>
      <c r="K25" s="35"/>
      <c r="L25" s="35"/>
      <c r="M25" s="35"/>
      <c r="N25" s="35"/>
      <c r="O25" s="35"/>
    </row>
    <row r="26" spans="1:15" s="36" customFormat="1" ht="24">
      <c r="A26" s="42"/>
      <c r="B26" s="57">
        <v>500</v>
      </c>
      <c r="C26" s="44" t="s">
        <v>23</v>
      </c>
      <c r="D26" s="45">
        <f>SUM(D27:D29)</f>
        <v>20000</v>
      </c>
      <c r="E26" s="45">
        <f t="shared" ref="E26:I26" si="4">SUM(E27:E29)</f>
        <v>0</v>
      </c>
      <c r="F26" s="45">
        <f t="shared" si="4"/>
        <v>20000</v>
      </c>
      <c r="G26" s="46">
        <f t="shared" si="4"/>
        <v>1175.1600000000001</v>
      </c>
      <c r="H26" s="46">
        <f t="shared" si="4"/>
        <v>1175.1600000000001</v>
      </c>
      <c r="I26" s="46">
        <f t="shared" si="4"/>
        <v>1175.1600000000001</v>
      </c>
      <c r="J26" s="35"/>
      <c r="K26" s="35"/>
      <c r="L26" s="35"/>
      <c r="M26" s="35"/>
      <c r="N26" s="35"/>
      <c r="O26" s="35"/>
    </row>
    <row r="27" spans="1:15" s="36" customFormat="1" ht="12">
      <c r="A27" s="31"/>
      <c r="B27" s="58">
        <v>511</v>
      </c>
      <c r="C27" s="59" t="s">
        <v>24</v>
      </c>
      <c r="D27" s="60">
        <v>13500</v>
      </c>
      <c r="E27" s="61"/>
      <c r="F27" s="52">
        <f>D27+E27</f>
        <v>13500</v>
      </c>
      <c r="G27" s="62">
        <v>621.94000000000005</v>
      </c>
      <c r="H27" s="62">
        <v>621.94000000000005</v>
      </c>
      <c r="I27" s="53">
        <v>621.94000000000005</v>
      </c>
      <c r="J27" s="35"/>
      <c r="K27" s="35"/>
      <c r="L27" s="35"/>
      <c r="M27" s="35"/>
      <c r="N27" s="35"/>
      <c r="O27" s="35"/>
    </row>
    <row r="28" spans="1:15" s="36" customFormat="1" ht="36">
      <c r="A28" s="31"/>
      <c r="B28" s="58">
        <v>512</v>
      </c>
      <c r="C28" s="59" t="s">
        <v>25</v>
      </c>
      <c r="D28" s="60">
        <v>6500</v>
      </c>
      <c r="E28" s="61"/>
      <c r="F28" s="52">
        <f t="shared" ref="F28:F29" si="5">D28+E28</f>
        <v>6500</v>
      </c>
      <c r="G28" s="62">
        <v>553.22</v>
      </c>
      <c r="H28" s="62">
        <v>553.22</v>
      </c>
      <c r="I28" s="53">
        <v>553.22</v>
      </c>
      <c r="J28" s="35"/>
      <c r="K28" s="35"/>
      <c r="L28" s="35"/>
      <c r="M28" s="35"/>
      <c r="N28" s="35"/>
      <c r="O28" s="35"/>
    </row>
    <row r="29" spans="1:15" s="36" customFormat="1" ht="24">
      <c r="A29" s="31"/>
      <c r="B29" s="63">
        <v>515</v>
      </c>
      <c r="C29" s="64" t="s">
        <v>26</v>
      </c>
      <c r="D29" s="60">
        <v>0</v>
      </c>
      <c r="E29" s="61"/>
      <c r="F29" s="52">
        <f t="shared" si="5"/>
        <v>0</v>
      </c>
      <c r="G29" s="62"/>
      <c r="H29" s="62"/>
      <c r="I29" s="53"/>
      <c r="J29" s="35"/>
      <c r="K29" s="35"/>
      <c r="L29" s="35"/>
      <c r="M29" s="35"/>
      <c r="N29" s="35"/>
      <c r="O29" s="35"/>
    </row>
    <row r="30" spans="1:15" s="36" customFormat="1" ht="24">
      <c r="A30" s="37">
        <v>3</v>
      </c>
      <c r="B30" s="38"/>
      <c r="C30" s="65" t="s">
        <v>27</v>
      </c>
      <c r="D30" s="40">
        <f>D31+D37+D58+D86</f>
        <v>1846000</v>
      </c>
      <c r="E30" s="40">
        <f>E31+E37+E58+E86</f>
        <v>-15639.999999999985</v>
      </c>
      <c r="F30" s="40">
        <f>F31+F37+F58+F86</f>
        <v>1830359.9999999998</v>
      </c>
      <c r="G30" s="41">
        <f>G31+G37+G58+G86</f>
        <v>722585.37</v>
      </c>
      <c r="H30" s="41">
        <f>H31+H37+H58+H86</f>
        <v>640971.65</v>
      </c>
      <c r="I30" s="41">
        <f>I31+I37+I58+I86</f>
        <v>583474.32999999996</v>
      </c>
      <c r="J30" s="35"/>
      <c r="K30" s="35"/>
      <c r="L30" s="35"/>
      <c r="M30" s="35"/>
      <c r="N30" s="35"/>
      <c r="O30" s="35"/>
    </row>
    <row r="31" spans="1:15" s="36" customFormat="1" ht="12">
      <c r="A31" s="66"/>
      <c r="B31" s="43">
        <v>700</v>
      </c>
      <c r="C31" s="44" t="s">
        <v>28</v>
      </c>
      <c r="D31" s="45">
        <f>SUM(D32:D36)</f>
        <v>88000</v>
      </c>
      <c r="E31" s="45">
        <f>SUM(E32:E36)</f>
        <v>-2602</v>
      </c>
      <c r="F31" s="45">
        <f>SUM(F32:F36)</f>
        <v>85398</v>
      </c>
      <c r="G31" s="46">
        <f t="shared" ref="G31:I31" si="6">SUM(G32:G36)</f>
        <v>1739.3200000000002</v>
      </c>
      <c r="H31" s="46">
        <f t="shared" si="6"/>
        <v>767.16</v>
      </c>
      <c r="I31" s="46">
        <f t="shared" si="6"/>
        <v>737.82</v>
      </c>
      <c r="J31" s="35"/>
      <c r="K31" s="35"/>
      <c r="L31" s="35"/>
      <c r="M31" s="35"/>
      <c r="N31" s="35"/>
      <c r="O31" s="35"/>
    </row>
    <row r="32" spans="1:15" s="36" customFormat="1" ht="36">
      <c r="A32" s="31"/>
      <c r="B32" s="63">
        <v>711</v>
      </c>
      <c r="C32" s="64" t="s">
        <v>29</v>
      </c>
      <c r="D32" s="60">
        <v>40000</v>
      </c>
      <c r="E32" s="61">
        <v>-850</v>
      </c>
      <c r="F32" s="52">
        <f>D32+E32</f>
        <v>39150</v>
      </c>
      <c r="G32" s="62">
        <v>1333.43</v>
      </c>
      <c r="H32" s="62">
        <v>647.16</v>
      </c>
      <c r="I32" s="53">
        <v>617.82000000000005</v>
      </c>
      <c r="J32" s="35"/>
      <c r="K32" s="35"/>
      <c r="L32" s="35"/>
      <c r="M32" s="35"/>
      <c r="N32" s="35"/>
      <c r="O32" s="35"/>
    </row>
    <row r="33" spans="1:15" s="36" customFormat="1" ht="48">
      <c r="A33" s="31"/>
      <c r="B33" s="63">
        <v>713</v>
      </c>
      <c r="C33" s="64" t="s">
        <v>30</v>
      </c>
      <c r="D33" s="60">
        <v>2000</v>
      </c>
      <c r="E33" s="61"/>
      <c r="F33" s="52">
        <f t="shared" ref="F33:F36" si="7">D33+E33</f>
        <v>2000</v>
      </c>
      <c r="G33" s="62">
        <v>121.47</v>
      </c>
      <c r="H33" s="62">
        <v>0</v>
      </c>
      <c r="I33" s="53">
        <v>0</v>
      </c>
      <c r="J33" s="35"/>
      <c r="K33" s="35"/>
      <c r="L33" s="35"/>
      <c r="M33" s="35"/>
      <c r="N33" s="35"/>
      <c r="O33" s="35"/>
    </row>
    <row r="34" spans="1:15" s="36" customFormat="1" ht="72">
      <c r="A34" s="31"/>
      <c r="B34" s="63">
        <v>716</v>
      </c>
      <c r="C34" s="64" t="s">
        <v>31</v>
      </c>
      <c r="D34" s="60">
        <v>20000</v>
      </c>
      <c r="E34" s="61">
        <v>-102</v>
      </c>
      <c r="F34" s="52">
        <f t="shared" si="7"/>
        <v>19898</v>
      </c>
      <c r="G34" s="62">
        <v>134.41999999999999</v>
      </c>
      <c r="H34" s="62">
        <v>0</v>
      </c>
      <c r="I34" s="53">
        <v>0</v>
      </c>
      <c r="J34" s="35"/>
      <c r="K34" s="35"/>
      <c r="L34" s="35"/>
      <c r="M34" s="35"/>
      <c r="N34" s="35"/>
      <c r="O34" s="35"/>
    </row>
    <row r="35" spans="1:15" s="36" customFormat="1" ht="84">
      <c r="A35" s="31"/>
      <c r="B35" s="63">
        <v>717</v>
      </c>
      <c r="C35" s="64" t="s">
        <v>32</v>
      </c>
      <c r="D35" s="60">
        <v>25000</v>
      </c>
      <c r="E35" s="61">
        <v>-1620</v>
      </c>
      <c r="F35" s="52">
        <f t="shared" si="7"/>
        <v>23380</v>
      </c>
      <c r="G35" s="62">
        <v>0</v>
      </c>
      <c r="H35" s="62">
        <v>0</v>
      </c>
      <c r="I35" s="53">
        <v>0</v>
      </c>
      <c r="J35" s="35"/>
      <c r="K35" s="35"/>
      <c r="L35" s="35"/>
      <c r="M35" s="35"/>
      <c r="N35" s="35"/>
      <c r="O35" s="35"/>
    </row>
    <row r="36" spans="1:15" s="36" customFormat="1" ht="12">
      <c r="A36" s="31"/>
      <c r="B36" s="63">
        <v>719</v>
      </c>
      <c r="C36" s="64" t="s">
        <v>33</v>
      </c>
      <c r="D36" s="60">
        <v>1000</v>
      </c>
      <c r="E36" s="61">
        <v>-30</v>
      </c>
      <c r="F36" s="52">
        <f t="shared" si="7"/>
        <v>970</v>
      </c>
      <c r="G36" s="62">
        <v>150</v>
      </c>
      <c r="H36" s="62">
        <v>120</v>
      </c>
      <c r="I36" s="53">
        <v>120</v>
      </c>
      <c r="J36" s="35"/>
      <c r="K36" s="35"/>
      <c r="L36" s="35"/>
      <c r="M36" s="35"/>
      <c r="N36" s="35"/>
      <c r="O36" s="35"/>
    </row>
    <row r="37" spans="1:15" s="36" customFormat="1" ht="12">
      <c r="A37" s="66"/>
      <c r="B37" s="43">
        <v>800</v>
      </c>
      <c r="C37" s="44" t="s">
        <v>34</v>
      </c>
      <c r="D37" s="45">
        <f>SUM(D38:D57)</f>
        <v>1502000</v>
      </c>
      <c r="E37" s="45">
        <f>SUM(E38:E57)</f>
        <v>-62345.18</v>
      </c>
      <c r="F37" s="45">
        <f>SUM(F38:F57)</f>
        <v>1439654.8199999998</v>
      </c>
      <c r="G37" s="46">
        <f t="shared" ref="G37:I37" si="8">SUM(G38:G57)</f>
        <v>636640.53</v>
      </c>
      <c r="H37" s="46">
        <f t="shared" si="8"/>
        <v>571214.48</v>
      </c>
      <c r="I37" s="46">
        <f t="shared" si="8"/>
        <v>529853.48</v>
      </c>
      <c r="J37" s="35"/>
      <c r="K37" s="35"/>
      <c r="L37" s="35"/>
      <c r="M37" s="35"/>
      <c r="N37" s="35"/>
      <c r="O37" s="35"/>
    </row>
    <row r="38" spans="1:15" s="36" customFormat="1" ht="12">
      <c r="A38" s="31"/>
      <c r="B38" s="67">
        <v>823</v>
      </c>
      <c r="C38" s="64" t="s">
        <v>35</v>
      </c>
      <c r="D38" s="60">
        <v>20000</v>
      </c>
      <c r="E38" s="61">
        <v>3000</v>
      </c>
      <c r="F38" s="52">
        <f>D38+E38</f>
        <v>23000</v>
      </c>
      <c r="G38" s="62">
        <v>5807.01</v>
      </c>
      <c r="H38" s="62">
        <v>5807.01</v>
      </c>
      <c r="I38" s="53">
        <v>1727.91</v>
      </c>
      <c r="J38" s="35"/>
      <c r="K38" s="35"/>
      <c r="L38" s="35"/>
      <c r="M38" s="35"/>
      <c r="N38" s="35"/>
      <c r="O38" s="35"/>
    </row>
    <row r="39" spans="1:15" s="36" customFormat="1" ht="48">
      <c r="A39" s="31"/>
      <c r="B39" s="67">
        <v>824</v>
      </c>
      <c r="C39" s="64" t="s">
        <v>36</v>
      </c>
      <c r="D39" s="68">
        <v>90000</v>
      </c>
      <c r="E39" s="61">
        <v>-10057</v>
      </c>
      <c r="F39" s="52">
        <f t="shared" ref="F39:F57" si="9">D39+E39</f>
        <v>79943</v>
      </c>
      <c r="G39" s="62">
        <v>50039.32</v>
      </c>
      <c r="H39" s="62">
        <v>40109.69</v>
      </c>
      <c r="I39" s="53">
        <v>29851.759999999998</v>
      </c>
      <c r="J39" s="35"/>
      <c r="K39" s="35"/>
      <c r="L39" s="35"/>
      <c r="M39" s="35"/>
      <c r="N39" s="35"/>
      <c r="O39" s="35"/>
    </row>
    <row r="40" spans="1:15" s="36" customFormat="1" ht="12">
      <c r="A40" s="31"/>
      <c r="B40" s="67">
        <v>826</v>
      </c>
      <c r="C40" s="64" t="s">
        <v>37</v>
      </c>
      <c r="D40" s="60">
        <v>1000</v>
      </c>
      <c r="E40" s="61"/>
      <c r="F40" s="52">
        <f t="shared" si="9"/>
        <v>1000</v>
      </c>
      <c r="G40" s="62"/>
      <c r="H40" s="62"/>
      <c r="I40" s="53">
        <v>0</v>
      </c>
      <c r="J40" s="35"/>
      <c r="K40" s="35"/>
      <c r="L40" s="35"/>
      <c r="M40" s="35"/>
      <c r="N40" s="35"/>
      <c r="O40" s="35"/>
    </row>
    <row r="41" spans="1:15" s="36" customFormat="1" ht="12">
      <c r="A41" s="31"/>
      <c r="B41" s="67">
        <v>829</v>
      </c>
      <c r="C41" s="64" t="s">
        <v>38</v>
      </c>
      <c r="D41" s="60">
        <v>100</v>
      </c>
      <c r="E41" s="61"/>
      <c r="F41" s="52">
        <f t="shared" si="9"/>
        <v>100</v>
      </c>
      <c r="G41" s="62"/>
      <c r="H41" s="62"/>
      <c r="I41" s="53">
        <v>0</v>
      </c>
      <c r="J41" s="35"/>
      <c r="K41" s="35"/>
      <c r="L41" s="35"/>
      <c r="M41" s="35"/>
      <c r="N41" s="35"/>
      <c r="O41" s="35"/>
    </row>
    <row r="42" spans="1:15" s="36" customFormat="1" ht="12">
      <c r="A42" s="31"/>
      <c r="B42" s="67">
        <v>831</v>
      </c>
      <c r="C42" s="64" t="s">
        <v>39</v>
      </c>
      <c r="D42" s="60">
        <v>10000</v>
      </c>
      <c r="E42" s="61"/>
      <c r="F42" s="52">
        <f t="shared" si="9"/>
        <v>10000</v>
      </c>
      <c r="G42" s="62">
        <v>1572.6399999999999</v>
      </c>
      <c r="H42" s="62">
        <v>1572.6399999999999</v>
      </c>
      <c r="I42" s="53">
        <v>803.64</v>
      </c>
      <c r="J42" s="35"/>
      <c r="K42" s="35"/>
      <c r="L42" s="35"/>
      <c r="M42" s="35"/>
      <c r="N42" s="35"/>
      <c r="O42" s="35"/>
    </row>
    <row r="43" spans="1:15" s="36" customFormat="1" ht="12">
      <c r="A43" s="31"/>
      <c r="B43" s="67">
        <v>832</v>
      </c>
      <c r="C43" s="64" t="s">
        <v>40</v>
      </c>
      <c r="D43" s="60">
        <v>151000</v>
      </c>
      <c r="E43" s="61"/>
      <c r="F43" s="52">
        <f t="shared" si="9"/>
        <v>151000</v>
      </c>
      <c r="G43" s="62">
        <v>83561.11</v>
      </c>
      <c r="H43" s="51">
        <v>61690.13</v>
      </c>
      <c r="I43" s="53">
        <v>42054.13</v>
      </c>
      <c r="J43" s="35"/>
      <c r="K43" s="35"/>
      <c r="L43" s="35"/>
      <c r="M43" s="35"/>
      <c r="N43" s="35"/>
      <c r="O43" s="35"/>
    </row>
    <row r="44" spans="1:15" s="36" customFormat="1" ht="12">
      <c r="A44" s="31"/>
      <c r="B44" s="67">
        <v>833</v>
      </c>
      <c r="C44" s="64" t="s">
        <v>41</v>
      </c>
      <c r="D44" s="60">
        <v>90000</v>
      </c>
      <c r="E44" s="61"/>
      <c r="F44" s="52">
        <f t="shared" si="9"/>
        <v>90000</v>
      </c>
      <c r="G44" s="62">
        <v>40878.939999999995</v>
      </c>
      <c r="H44" s="62">
        <v>40878.939999999995</v>
      </c>
      <c r="I44" s="53">
        <v>40666.36</v>
      </c>
      <c r="J44" s="35"/>
      <c r="K44" s="35"/>
      <c r="L44" s="35"/>
      <c r="M44" s="35"/>
      <c r="N44" s="35"/>
      <c r="O44" s="35"/>
    </row>
    <row r="45" spans="1:15" s="36" customFormat="1" ht="12">
      <c r="A45" s="31"/>
      <c r="B45" s="67">
        <v>839</v>
      </c>
      <c r="C45" s="64" t="s">
        <v>42</v>
      </c>
      <c r="D45" s="60">
        <v>0</v>
      </c>
      <c r="E45" s="61"/>
      <c r="F45" s="52">
        <f t="shared" si="9"/>
        <v>0</v>
      </c>
      <c r="G45" s="62"/>
      <c r="H45" s="62"/>
      <c r="I45" s="53"/>
      <c r="J45" s="35"/>
      <c r="K45" s="35"/>
      <c r="L45" s="35"/>
      <c r="M45" s="35"/>
      <c r="N45" s="35"/>
      <c r="O45" s="35"/>
    </row>
    <row r="46" spans="1:15" s="36" customFormat="1" ht="12">
      <c r="A46" s="31"/>
      <c r="B46" s="67">
        <v>841</v>
      </c>
      <c r="C46" s="64" t="s">
        <v>43</v>
      </c>
      <c r="D46" s="60">
        <v>60000</v>
      </c>
      <c r="E46" s="62">
        <v>-1845</v>
      </c>
      <c r="F46" s="52">
        <f t="shared" si="9"/>
        <v>58155</v>
      </c>
      <c r="G46" s="62">
        <v>5037.13</v>
      </c>
      <c r="H46" s="62">
        <v>541.20000000000005</v>
      </c>
      <c r="I46" s="53">
        <v>541.20000000000005</v>
      </c>
      <c r="J46" s="35"/>
      <c r="K46" s="35"/>
      <c r="L46" s="35"/>
      <c r="M46" s="35"/>
      <c r="N46" s="35"/>
      <c r="O46" s="35"/>
    </row>
    <row r="47" spans="1:15" s="36" customFormat="1" ht="36">
      <c r="A47" s="31"/>
      <c r="B47" s="67">
        <v>843</v>
      </c>
      <c r="C47" s="64" t="s">
        <v>44</v>
      </c>
      <c r="D47" s="60">
        <v>35000</v>
      </c>
      <c r="E47" s="61"/>
      <c r="F47" s="52">
        <f t="shared" si="9"/>
        <v>35000</v>
      </c>
      <c r="G47" s="62">
        <v>8948.369999999999</v>
      </c>
      <c r="H47" s="62">
        <v>2476.85</v>
      </c>
      <c r="I47" s="53">
        <v>2476.85</v>
      </c>
      <c r="J47" s="35"/>
      <c r="K47" s="35"/>
      <c r="L47" s="35"/>
      <c r="M47" s="35"/>
      <c r="N47" s="35"/>
      <c r="O47" s="35"/>
    </row>
    <row r="48" spans="1:15" s="36" customFormat="1" ht="24">
      <c r="A48" s="31"/>
      <c r="B48" s="67">
        <v>844</v>
      </c>
      <c r="C48" s="64" t="s">
        <v>45</v>
      </c>
      <c r="D48" s="60">
        <v>162000</v>
      </c>
      <c r="E48" s="61">
        <f>-5000-50000-11500-1500-3000</f>
        <v>-71000</v>
      </c>
      <c r="F48" s="69">
        <v>91000</v>
      </c>
      <c r="G48" s="62">
        <v>0</v>
      </c>
      <c r="H48" s="62">
        <v>0</v>
      </c>
      <c r="I48" s="53">
        <v>0</v>
      </c>
      <c r="J48" s="35"/>
      <c r="K48" s="35"/>
      <c r="L48" s="35"/>
      <c r="M48" s="35"/>
      <c r="N48" s="35"/>
      <c r="O48" s="35"/>
    </row>
    <row r="49" spans="1:15" s="36" customFormat="1" ht="24">
      <c r="A49" s="31"/>
      <c r="B49" s="67">
        <v>845</v>
      </c>
      <c r="C49" s="64" t="s">
        <v>46</v>
      </c>
      <c r="D49" s="60">
        <v>60000</v>
      </c>
      <c r="E49" s="51">
        <v>-2000</v>
      </c>
      <c r="F49" s="52">
        <f t="shared" si="9"/>
        <v>58000</v>
      </c>
      <c r="G49" s="62">
        <v>2662.2</v>
      </c>
      <c r="H49" s="62">
        <v>276</v>
      </c>
      <c r="I49" s="53">
        <v>216</v>
      </c>
      <c r="J49" s="35"/>
      <c r="K49" s="35"/>
      <c r="L49" s="35"/>
      <c r="M49" s="35"/>
      <c r="N49" s="35"/>
      <c r="O49" s="35"/>
    </row>
    <row r="50" spans="1:15" s="36" customFormat="1" ht="60">
      <c r="A50" s="31"/>
      <c r="B50" s="67">
        <v>851</v>
      </c>
      <c r="C50" s="64" t="s">
        <v>47</v>
      </c>
      <c r="D50" s="60">
        <v>60900</v>
      </c>
      <c r="E50" s="61">
        <v>31000</v>
      </c>
      <c r="F50" s="52">
        <f t="shared" si="9"/>
        <v>91900</v>
      </c>
      <c r="G50" s="62">
        <v>25882.22</v>
      </c>
      <c r="H50" s="62">
        <v>25882.22</v>
      </c>
      <c r="I50" s="53">
        <v>25882.22</v>
      </c>
      <c r="J50" s="35"/>
      <c r="K50" s="35"/>
      <c r="L50" s="35"/>
      <c r="M50" s="35"/>
      <c r="N50" s="35"/>
      <c r="O50" s="35"/>
    </row>
    <row r="51" spans="1:15" s="36" customFormat="1" ht="24">
      <c r="A51" s="31"/>
      <c r="B51" s="67">
        <v>861</v>
      </c>
      <c r="C51" s="64" t="s">
        <v>48</v>
      </c>
      <c r="D51" s="60">
        <v>6000</v>
      </c>
      <c r="E51" s="61">
        <f>-44.28-36.9</f>
        <v>-81.180000000000007</v>
      </c>
      <c r="F51" s="52">
        <f t="shared" si="9"/>
        <v>5918.82</v>
      </c>
      <c r="G51" s="62">
        <v>768.27</v>
      </c>
      <c r="H51" s="62">
        <v>620.67000000000007</v>
      </c>
      <c r="I51" s="53">
        <v>530.88</v>
      </c>
      <c r="J51" s="35"/>
      <c r="K51" s="35"/>
      <c r="L51" s="35"/>
      <c r="M51" s="35"/>
      <c r="N51" s="35"/>
      <c r="O51" s="35"/>
    </row>
    <row r="52" spans="1:15" s="36" customFormat="1" ht="24">
      <c r="A52" s="31"/>
      <c r="B52" s="67">
        <v>869</v>
      </c>
      <c r="C52" s="64" t="s">
        <v>49</v>
      </c>
      <c r="D52" s="60">
        <v>135000</v>
      </c>
      <c r="E52" s="61">
        <v>-1722</v>
      </c>
      <c r="F52" s="52">
        <f t="shared" si="9"/>
        <v>133278</v>
      </c>
      <c r="G52" s="62">
        <v>19468.73</v>
      </c>
      <c r="H52" s="62">
        <v>9206.9399999999987</v>
      </c>
      <c r="I52" s="53">
        <v>6532.53</v>
      </c>
      <c r="J52" s="35"/>
      <c r="K52" s="35"/>
      <c r="L52" s="35"/>
      <c r="M52" s="35"/>
      <c r="N52" s="35"/>
      <c r="O52" s="35"/>
    </row>
    <row r="53" spans="1:15" s="36" customFormat="1" ht="12">
      <c r="A53" s="31"/>
      <c r="B53" s="67">
        <v>871</v>
      </c>
      <c r="C53" s="64" t="s">
        <v>50</v>
      </c>
      <c r="D53" s="60">
        <v>20000</v>
      </c>
      <c r="E53" s="61"/>
      <c r="F53" s="52">
        <f t="shared" si="9"/>
        <v>20000</v>
      </c>
      <c r="G53" s="62">
        <v>2415</v>
      </c>
      <c r="H53" s="62">
        <v>615</v>
      </c>
      <c r="I53" s="53">
        <v>0</v>
      </c>
      <c r="J53" s="35"/>
      <c r="K53" s="35"/>
      <c r="L53" s="35"/>
      <c r="M53" s="35"/>
      <c r="N53" s="35"/>
      <c r="O53" s="35"/>
    </row>
    <row r="54" spans="1:15" s="36" customFormat="1" ht="12">
      <c r="A54" s="31"/>
      <c r="B54" s="67">
        <v>873</v>
      </c>
      <c r="C54" s="64" t="s">
        <v>51</v>
      </c>
      <c r="D54" s="60">
        <v>40000</v>
      </c>
      <c r="E54" s="61">
        <v>3360</v>
      </c>
      <c r="F54" s="52">
        <f t="shared" si="9"/>
        <v>43360</v>
      </c>
      <c r="G54" s="62">
        <v>12279.59</v>
      </c>
      <c r="H54" s="62">
        <v>4217.1900000000005</v>
      </c>
      <c r="I54" s="53">
        <v>1250</v>
      </c>
      <c r="J54" s="35"/>
      <c r="K54" s="35"/>
      <c r="L54" s="35"/>
      <c r="M54" s="35"/>
      <c r="N54" s="35"/>
      <c r="O54" s="35"/>
    </row>
    <row r="55" spans="1:15" s="36" customFormat="1" ht="36">
      <c r="A55" s="31"/>
      <c r="B55" s="67">
        <v>875</v>
      </c>
      <c r="C55" s="64" t="s">
        <v>52</v>
      </c>
      <c r="D55" s="60">
        <v>60000</v>
      </c>
      <c r="E55" s="61">
        <v>-13000</v>
      </c>
      <c r="F55" s="52">
        <f t="shared" si="9"/>
        <v>47000</v>
      </c>
      <c r="G55" s="62">
        <v>2320</v>
      </c>
      <c r="H55" s="62">
        <v>2320</v>
      </c>
      <c r="I55" s="53">
        <v>2320</v>
      </c>
      <c r="J55" s="35"/>
      <c r="K55" s="35"/>
      <c r="L55" s="35"/>
      <c r="M55" s="35"/>
      <c r="N55" s="35"/>
      <c r="O55" s="35"/>
    </row>
    <row r="56" spans="1:15" s="36" customFormat="1" ht="24">
      <c r="A56" s="31"/>
      <c r="B56" s="70">
        <v>881</v>
      </c>
      <c r="C56" s="64" t="s">
        <v>53</v>
      </c>
      <c r="D56" s="60">
        <v>1000</v>
      </c>
      <c r="E56" s="61"/>
      <c r="F56" s="52">
        <f t="shared" si="9"/>
        <v>1000</v>
      </c>
      <c r="G56" s="62">
        <v>0</v>
      </c>
      <c r="H56" s="62">
        <v>0</v>
      </c>
      <c r="I56" s="53">
        <v>0</v>
      </c>
      <c r="J56" s="35"/>
      <c r="K56" s="35"/>
      <c r="L56" s="35"/>
      <c r="M56" s="35"/>
      <c r="N56" s="35"/>
      <c r="O56" s="35"/>
    </row>
    <row r="57" spans="1:15" s="36" customFormat="1" ht="12">
      <c r="A57" s="31"/>
      <c r="B57" s="67">
        <v>896</v>
      </c>
      <c r="C57" s="64" t="s">
        <v>54</v>
      </c>
      <c r="D57" s="60">
        <v>500000</v>
      </c>
      <c r="E57" s="61"/>
      <c r="F57" s="52">
        <f t="shared" si="9"/>
        <v>500000</v>
      </c>
      <c r="G57" s="51">
        <v>375000</v>
      </c>
      <c r="H57" s="62">
        <v>375000</v>
      </c>
      <c r="I57" s="53">
        <v>375000</v>
      </c>
      <c r="J57" s="35"/>
      <c r="K57" s="35"/>
      <c r="L57" s="35"/>
      <c r="M57" s="35"/>
      <c r="N57" s="35"/>
      <c r="O57" s="35"/>
    </row>
    <row r="58" spans="1:15" s="36" customFormat="1" ht="24">
      <c r="A58" s="31"/>
      <c r="B58" s="71">
        <v>1000</v>
      </c>
      <c r="C58" s="72" t="s">
        <v>55</v>
      </c>
      <c r="D58" s="73">
        <f>D59+D62+D66+D70+D73+D76+D79</f>
        <v>256000</v>
      </c>
      <c r="E58" s="73">
        <f>E59+E62+E66+E70+E73+E76+E79</f>
        <v>-2671.0599999999977</v>
      </c>
      <c r="F58" s="73">
        <f>F59+F62+F66+F70+F73+F76+F79</f>
        <v>253328.94</v>
      </c>
      <c r="G58" s="74">
        <f>G59+G62+G66+G70+G73+G76+G79</f>
        <v>32962.129999999997</v>
      </c>
      <c r="H58" s="74">
        <f>H59+H62+H66+H70+H73+H76+H79</f>
        <v>24589.730000000003</v>
      </c>
      <c r="I58" s="74">
        <f>I59+I62+I66+I70+I73+I76+I79</f>
        <v>22039.75</v>
      </c>
      <c r="J58" s="35"/>
      <c r="K58" s="35"/>
      <c r="L58" s="35"/>
      <c r="M58" s="35"/>
      <c r="N58" s="35"/>
      <c r="O58" s="35"/>
    </row>
    <row r="59" spans="1:15" s="36" customFormat="1" ht="24">
      <c r="A59" s="66"/>
      <c r="B59" s="43">
        <v>1100</v>
      </c>
      <c r="C59" s="75" t="s">
        <v>56</v>
      </c>
      <c r="D59" s="45">
        <f>SUM(D60:D61)</f>
        <v>48000</v>
      </c>
      <c r="E59" s="45">
        <f>SUM(E60:E61)</f>
        <v>-350</v>
      </c>
      <c r="F59" s="45">
        <f>SUM(F60:F61)</f>
        <v>47650</v>
      </c>
      <c r="G59" s="46">
        <f>SUM(G60:G61)</f>
        <v>3567.8200000000006</v>
      </c>
      <c r="H59" s="46">
        <f>SUM(H60:H61)</f>
        <v>3330.2100000000005</v>
      </c>
      <c r="I59" s="46">
        <f>SUM(I60:I61)</f>
        <v>2399.25</v>
      </c>
      <c r="J59" s="35"/>
      <c r="K59" s="35"/>
      <c r="L59" s="35"/>
      <c r="M59" s="35"/>
      <c r="N59" s="35"/>
      <c r="O59" s="35"/>
    </row>
    <row r="60" spans="1:15" s="36" customFormat="1" ht="24">
      <c r="A60" s="31"/>
      <c r="B60" s="63">
        <v>1111</v>
      </c>
      <c r="C60" s="64" t="s">
        <v>57</v>
      </c>
      <c r="D60" s="60">
        <v>23000</v>
      </c>
      <c r="E60" s="61"/>
      <c r="F60" s="52">
        <f>D60+E60</f>
        <v>23000</v>
      </c>
      <c r="G60" s="62">
        <v>3567.8200000000006</v>
      </c>
      <c r="H60" s="62">
        <v>3330.2100000000005</v>
      </c>
      <c r="I60" s="53">
        <v>2399.25</v>
      </c>
      <c r="J60" s="35"/>
      <c r="K60" s="35"/>
      <c r="L60" s="35"/>
      <c r="M60" s="35"/>
      <c r="N60" s="35"/>
      <c r="O60" s="35"/>
    </row>
    <row r="61" spans="1:15" s="36" customFormat="1" ht="48">
      <c r="A61" s="31"/>
      <c r="B61" s="63">
        <v>1121</v>
      </c>
      <c r="C61" s="64" t="s">
        <v>58</v>
      </c>
      <c r="D61" s="60">
        <v>25000</v>
      </c>
      <c r="E61" s="62">
        <f>-350</f>
        <v>-350</v>
      </c>
      <c r="F61" s="52">
        <f t="shared" ref="F61" si="10">D61+E61</f>
        <v>24650</v>
      </c>
      <c r="G61" s="62">
        <v>0</v>
      </c>
      <c r="H61" s="62">
        <v>0</v>
      </c>
      <c r="I61" s="53">
        <v>0</v>
      </c>
      <c r="J61" s="35"/>
      <c r="K61" s="35"/>
      <c r="L61" s="35"/>
      <c r="M61" s="35"/>
      <c r="N61" s="35"/>
      <c r="O61" s="35"/>
    </row>
    <row r="62" spans="1:15" s="36" customFormat="1" ht="36">
      <c r="A62" s="66"/>
      <c r="B62" s="43">
        <v>1200</v>
      </c>
      <c r="C62" s="44" t="s">
        <v>59</v>
      </c>
      <c r="D62" s="45">
        <f>SUM(D63:D65)</f>
        <v>15500</v>
      </c>
      <c r="E62" s="45">
        <f>SUM(E63:E65)</f>
        <v>13000</v>
      </c>
      <c r="F62" s="45">
        <f t="shared" ref="F62:H62" si="11">SUM(F63:F65)</f>
        <v>28500</v>
      </c>
      <c r="G62" s="46">
        <f t="shared" si="11"/>
        <v>2172.4899999999998</v>
      </c>
      <c r="H62" s="46">
        <f>SUM(H63:H65)</f>
        <v>2172.4899999999998</v>
      </c>
      <c r="I62" s="46">
        <f>SUM(I63:I65)</f>
        <v>2172.4899999999998</v>
      </c>
      <c r="J62" s="35"/>
      <c r="K62" s="35"/>
      <c r="L62" s="35"/>
      <c r="M62" s="35"/>
      <c r="N62" s="35"/>
      <c r="O62" s="35"/>
    </row>
    <row r="63" spans="1:15" s="36" customFormat="1" ht="36">
      <c r="A63" s="31"/>
      <c r="B63" s="48">
        <v>1219</v>
      </c>
      <c r="C63" s="64" t="s">
        <v>60</v>
      </c>
      <c r="D63" s="60">
        <v>500</v>
      </c>
      <c r="E63" s="61"/>
      <c r="F63" s="52">
        <f>D63+E63</f>
        <v>500</v>
      </c>
      <c r="G63" s="62">
        <v>0</v>
      </c>
      <c r="H63" s="62">
        <v>0</v>
      </c>
      <c r="I63" s="53">
        <v>0</v>
      </c>
      <c r="J63" s="35"/>
      <c r="K63" s="35"/>
      <c r="L63" s="35"/>
      <c r="M63" s="35"/>
      <c r="N63" s="35"/>
      <c r="O63" s="35"/>
    </row>
    <row r="64" spans="1:15" s="36" customFormat="1" ht="12">
      <c r="A64" s="31"/>
      <c r="B64" s="63">
        <v>1231</v>
      </c>
      <c r="C64" s="64" t="s">
        <v>61</v>
      </c>
      <c r="D64" s="60">
        <v>15000</v>
      </c>
      <c r="E64" s="61"/>
      <c r="F64" s="52">
        <f t="shared" ref="F64:F65" si="12">D64+E64</f>
        <v>15000</v>
      </c>
      <c r="G64" s="62">
        <v>2172.4899999999998</v>
      </c>
      <c r="H64" s="62">
        <v>2172.4899999999998</v>
      </c>
      <c r="I64" s="53">
        <v>2172.4899999999998</v>
      </c>
      <c r="J64" s="35"/>
      <c r="K64" s="35"/>
      <c r="L64" s="35"/>
      <c r="M64" s="35"/>
      <c r="N64" s="35"/>
      <c r="O64" s="35"/>
    </row>
    <row r="65" spans="1:15" s="36" customFormat="1" ht="24">
      <c r="A65" s="31"/>
      <c r="B65" s="63">
        <v>1232</v>
      </c>
      <c r="C65" s="64" t="s">
        <v>62</v>
      </c>
      <c r="D65" s="60">
        <v>0</v>
      </c>
      <c r="E65" s="61">
        <v>13000</v>
      </c>
      <c r="F65" s="52">
        <f t="shared" si="12"/>
        <v>13000</v>
      </c>
      <c r="G65" s="62">
        <v>0</v>
      </c>
      <c r="H65" s="62">
        <v>0</v>
      </c>
      <c r="I65" s="53">
        <v>0</v>
      </c>
      <c r="J65" s="35"/>
      <c r="K65" s="35"/>
      <c r="L65" s="35"/>
      <c r="M65" s="35"/>
      <c r="N65" s="35"/>
      <c r="O65" s="35"/>
    </row>
    <row r="66" spans="1:15" s="36" customFormat="1" ht="36">
      <c r="A66" s="66"/>
      <c r="B66" s="43">
        <v>1300</v>
      </c>
      <c r="C66" s="44" t="s">
        <v>63</v>
      </c>
      <c r="D66" s="45">
        <f>SUM(D67:D69)</f>
        <v>28000</v>
      </c>
      <c r="E66" s="45">
        <f>SUM(E67:E69)</f>
        <v>-5</v>
      </c>
      <c r="F66" s="45">
        <f t="shared" ref="F66:I66" si="13">SUM(F67:F69)</f>
        <v>27995</v>
      </c>
      <c r="G66" s="46">
        <f t="shared" si="13"/>
        <v>10513.939999999999</v>
      </c>
      <c r="H66" s="46">
        <f t="shared" si="13"/>
        <v>9509.86</v>
      </c>
      <c r="I66" s="46">
        <f t="shared" si="13"/>
        <v>9276.93</v>
      </c>
      <c r="J66" s="35"/>
      <c r="K66" s="35"/>
      <c r="L66" s="35"/>
      <c r="M66" s="35"/>
      <c r="N66" s="35"/>
      <c r="O66" s="35"/>
    </row>
    <row r="67" spans="1:15" s="36" customFormat="1" ht="24">
      <c r="A67" s="31"/>
      <c r="B67" s="63">
        <v>1311</v>
      </c>
      <c r="C67" s="64" t="s">
        <v>64</v>
      </c>
      <c r="D67" s="60">
        <v>20000</v>
      </c>
      <c r="E67" s="61"/>
      <c r="F67" s="52">
        <f>D67+E67</f>
        <v>20000</v>
      </c>
      <c r="G67" s="62">
        <v>8888.07</v>
      </c>
      <c r="H67" s="62">
        <v>8156.93</v>
      </c>
      <c r="I67" s="53">
        <v>8156.93</v>
      </c>
      <c r="J67" s="35"/>
      <c r="K67" s="35"/>
      <c r="L67" s="35"/>
      <c r="M67" s="35"/>
      <c r="N67" s="35"/>
      <c r="O67" s="35"/>
    </row>
    <row r="68" spans="1:15" s="36" customFormat="1" ht="36">
      <c r="A68" s="31"/>
      <c r="B68" s="63">
        <v>1321</v>
      </c>
      <c r="C68" s="64" t="s">
        <v>65</v>
      </c>
      <c r="D68" s="60">
        <v>5000</v>
      </c>
      <c r="E68" s="61">
        <v>-5</v>
      </c>
      <c r="F68" s="52">
        <f t="shared" ref="F68:F69" si="14">D68+E68</f>
        <v>4995</v>
      </c>
      <c r="G68" s="62">
        <v>1486.8799999999999</v>
      </c>
      <c r="H68" s="62">
        <v>1213.9399999999998</v>
      </c>
      <c r="I68" s="53">
        <v>981.01</v>
      </c>
      <c r="J68" s="35"/>
      <c r="K68" s="35"/>
      <c r="L68" s="35"/>
      <c r="M68" s="35"/>
      <c r="N68" s="35"/>
      <c r="O68" s="35"/>
    </row>
    <row r="69" spans="1:15" s="36" customFormat="1" ht="36">
      <c r="A69" s="31"/>
      <c r="B69" s="63">
        <v>1329</v>
      </c>
      <c r="C69" s="64" t="s">
        <v>66</v>
      </c>
      <c r="D69" s="60">
        <v>3000</v>
      </c>
      <c r="E69" s="61"/>
      <c r="F69" s="52">
        <f t="shared" si="14"/>
        <v>3000</v>
      </c>
      <c r="G69" s="62">
        <v>138.99</v>
      </c>
      <c r="H69" s="62">
        <v>138.99</v>
      </c>
      <c r="I69" s="53">
        <v>138.99</v>
      </c>
      <c r="J69" s="35"/>
      <c r="K69" s="35"/>
      <c r="L69" s="35"/>
      <c r="M69" s="35"/>
      <c r="N69" s="35"/>
      <c r="O69" s="35"/>
    </row>
    <row r="70" spans="1:15" s="36" customFormat="1" ht="48">
      <c r="A70" s="66"/>
      <c r="B70" s="43">
        <v>1400</v>
      </c>
      <c r="C70" s="75" t="s">
        <v>67</v>
      </c>
      <c r="D70" s="45">
        <f>SUM(D71:D72)</f>
        <v>0</v>
      </c>
      <c r="E70" s="45">
        <f t="shared" ref="E70:I70" si="15">SUM(E71:E72)</f>
        <v>0</v>
      </c>
      <c r="F70" s="45">
        <f t="shared" si="15"/>
        <v>0</v>
      </c>
      <c r="G70" s="46">
        <f t="shared" si="15"/>
        <v>0</v>
      </c>
      <c r="H70" s="46">
        <f t="shared" si="15"/>
        <v>0</v>
      </c>
      <c r="I70" s="46">
        <f t="shared" si="15"/>
        <v>0</v>
      </c>
      <c r="J70" s="35"/>
      <c r="K70" s="35"/>
      <c r="L70" s="35"/>
      <c r="M70" s="35"/>
      <c r="N70" s="35"/>
      <c r="O70" s="35"/>
    </row>
    <row r="71" spans="1:15" s="36" customFormat="1" ht="24">
      <c r="A71" s="31"/>
      <c r="B71" s="63">
        <v>1421</v>
      </c>
      <c r="C71" s="64" t="s">
        <v>68</v>
      </c>
      <c r="D71" s="60">
        <v>0</v>
      </c>
      <c r="E71" s="61"/>
      <c r="F71" s="29">
        <f>D71+E71</f>
        <v>0</v>
      </c>
      <c r="G71" s="62"/>
      <c r="H71" s="62"/>
      <c r="I71" s="53"/>
      <c r="J71" s="35"/>
      <c r="K71" s="35"/>
      <c r="L71" s="35"/>
      <c r="M71" s="35"/>
      <c r="N71" s="35"/>
      <c r="O71" s="35"/>
    </row>
    <row r="72" spans="1:15" s="36" customFormat="1" ht="12">
      <c r="A72" s="31"/>
      <c r="B72" s="63">
        <v>1423</v>
      </c>
      <c r="C72" s="64" t="s">
        <v>69</v>
      </c>
      <c r="D72" s="60">
        <v>0</v>
      </c>
      <c r="E72" s="61"/>
      <c r="F72" s="29">
        <f>D72+E72</f>
        <v>0</v>
      </c>
      <c r="G72" s="62"/>
      <c r="H72" s="62"/>
      <c r="I72" s="53"/>
      <c r="J72" s="35"/>
      <c r="K72" s="35"/>
      <c r="L72" s="35"/>
      <c r="M72" s="35"/>
      <c r="N72" s="35"/>
      <c r="O72" s="35"/>
    </row>
    <row r="73" spans="1:15" s="36" customFormat="1" ht="24">
      <c r="A73" s="66"/>
      <c r="B73" s="43">
        <v>1500</v>
      </c>
      <c r="C73" s="75" t="s">
        <v>70</v>
      </c>
      <c r="D73" s="45">
        <f>SUM(D74:D75)</f>
        <v>15500</v>
      </c>
      <c r="E73" s="45">
        <f t="shared" ref="E73:I73" si="16">SUM(E74:E75)</f>
        <v>324.36000000000013</v>
      </c>
      <c r="F73" s="45">
        <f t="shared" si="16"/>
        <v>15824.36</v>
      </c>
      <c r="G73" s="46">
        <f t="shared" si="16"/>
        <v>4333.03</v>
      </c>
      <c r="H73" s="46">
        <f t="shared" si="16"/>
        <v>3732.2699999999995</v>
      </c>
      <c r="I73" s="46">
        <f t="shared" si="16"/>
        <v>3067.21</v>
      </c>
      <c r="J73" s="35"/>
      <c r="K73" s="35"/>
      <c r="L73" s="35"/>
      <c r="M73" s="35"/>
      <c r="N73" s="35"/>
      <c r="O73" s="35"/>
    </row>
    <row r="74" spans="1:15" s="36" customFormat="1" ht="12">
      <c r="A74" s="31"/>
      <c r="B74" s="63">
        <v>1511</v>
      </c>
      <c r="C74" s="64" t="s">
        <v>70</v>
      </c>
      <c r="D74" s="60">
        <v>15000</v>
      </c>
      <c r="E74" s="76">
        <f>-600.38-575.26+1500</f>
        <v>324.36000000000013</v>
      </c>
      <c r="F74" s="52">
        <f>D74+E74</f>
        <v>15324.36</v>
      </c>
      <c r="G74" s="62">
        <v>4333.03</v>
      </c>
      <c r="H74" s="62">
        <v>3732.2699999999995</v>
      </c>
      <c r="I74" s="53">
        <v>3067.21</v>
      </c>
      <c r="J74" s="35"/>
      <c r="K74" s="35"/>
      <c r="L74" s="35"/>
      <c r="M74" s="35"/>
      <c r="N74" s="35"/>
      <c r="O74" s="35"/>
    </row>
    <row r="75" spans="1:15" s="36" customFormat="1" ht="24">
      <c r="A75" s="31"/>
      <c r="B75" s="48">
        <v>1512</v>
      </c>
      <c r="C75" s="64" t="s">
        <v>71</v>
      </c>
      <c r="D75" s="60">
        <v>500</v>
      </c>
      <c r="E75" s="61"/>
      <c r="F75" s="52">
        <f>D75+E75</f>
        <v>500</v>
      </c>
      <c r="G75" s="62">
        <v>0</v>
      </c>
      <c r="H75" s="62">
        <v>0</v>
      </c>
      <c r="I75" s="53">
        <v>0</v>
      </c>
      <c r="J75" s="35"/>
      <c r="K75" s="35"/>
      <c r="L75" s="35"/>
      <c r="M75" s="35"/>
      <c r="N75" s="35"/>
      <c r="O75" s="35"/>
    </row>
    <row r="76" spans="1:15" s="36" customFormat="1" ht="12">
      <c r="A76" s="77"/>
      <c r="B76" s="78">
        <v>1600</v>
      </c>
      <c r="C76" s="79" t="s">
        <v>72</v>
      </c>
      <c r="D76" s="80">
        <f>SUM(D77:D78)</f>
        <v>27000</v>
      </c>
      <c r="E76" s="80">
        <f t="shared" ref="E76:I76" si="17">SUM(E77:E78)</f>
        <v>0</v>
      </c>
      <c r="F76" s="80">
        <f t="shared" si="17"/>
        <v>27000</v>
      </c>
      <c r="G76" s="81">
        <f t="shared" si="17"/>
        <v>9951.1299999999992</v>
      </c>
      <c r="H76" s="81">
        <f t="shared" si="17"/>
        <v>3458.0800000000004</v>
      </c>
      <c r="I76" s="81">
        <f t="shared" si="17"/>
        <v>3458.08</v>
      </c>
      <c r="J76" s="35"/>
      <c r="K76" s="35"/>
      <c r="L76" s="35"/>
      <c r="M76" s="35"/>
      <c r="N76" s="35"/>
      <c r="O76" s="35"/>
    </row>
    <row r="77" spans="1:15" s="36" customFormat="1" ht="24">
      <c r="A77" s="31"/>
      <c r="B77" s="63">
        <v>1641</v>
      </c>
      <c r="C77" s="64" t="s">
        <v>73</v>
      </c>
      <c r="D77" s="60">
        <v>5000</v>
      </c>
      <c r="E77" s="61"/>
      <c r="F77" s="52">
        <f>D77+E77</f>
        <v>5000</v>
      </c>
      <c r="G77" s="62">
        <v>1493.8</v>
      </c>
      <c r="H77" s="62">
        <v>0</v>
      </c>
      <c r="I77" s="53">
        <v>0</v>
      </c>
      <c r="J77" s="35"/>
      <c r="K77" s="35"/>
      <c r="L77" s="35"/>
      <c r="M77" s="35"/>
      <c r="N77" s="35"/>
      <c r="O77" s="35"/>
    </row>
    <row r="78" spans="1:15" s="36" customFormat="1" ht="12">
      <c r="A78" s="31"/>
      <c r="B78" s="63">
        <v>1699</v>
      </c>
      <c r="C78" s="64" t="s">
        <v>74</v>
      </c>
      <c r="D78" s="60">
        <v>22000</v>
      </c>
      <c r="E78" s="61"/>
      <c r="F78" s="52">
        <f>D78+E78</f>
        <v>22000</v>
      </c>
      <c r="G78" s="62">
        <v>8457.33</v>
      </c>
      <c r="H78" s="62">
        <v>3458.0800000000004</v>
      </c>
      <c r="I78" s="53">
        <v>3458.08</v>
      </c>
      <c r="J78" s="35"/>
      <c r="K78" s="35"/>
      <c r="L78" s="35"/>
      <c r="M78" s="35"/>
      <c r="N78" s="35"/>
      <c r="O78" s="35"/>
    </row>
    <row r="79" spans="1:15" s="36" customFormat="1" ht="24">
      <c r="A79" s="66"/>
      <c r="B79" s="43">
        <v>1700</v>
      </c>
      <c r="C79" s="75" t="s">
        <v>75</v>
      </c>
      <c r="D79" s="45">
        <f>SUM(D80:D85)</f>
        <v>122000</v>
      </c>
      <c r="E79" s="45">
        <f t="shared" ref="E79:I79" si="18">SUM(E80:E85)</f>
        <v>-15640.419999999998</v>
      </c>
      <c r="F79" s="45">
        <f t="shared" si="18"/>
        <v>106359.58</v>
      </c>
      <c r="G79" s="46">
        <f t="shared" si="18"/>
        <v>2423.7200000000003</v>
      </c>
      <c r="H79" s="46">
        <f t="shared" si="18"/>
        <v>2386.8200000000002</v>
      </c>
      <c r="I79" s="46">
        <f t="shared" si="18"/>
        <v>1665.79</v>
      </c>
      <c r="J79" s="35"/>
      <c r="K79" s="35"/>
      <c r="L79" s="35"/>
      <c r="M79" s="35"/>
      <c r="N79" s="35"/>
      <c r="O79" s="35"/>
    </row>
    <row r="80" spans="1:15" s="36" customFormat="1" ht="12">
      <c r="A80" s="31"/>
      <c r="B80" s="63">
        <v>1711</v>
      </c>
      <c r="C80" s="64" t="s">
        <v>76</v>
      </c>
      <c r="D80" s="60">
        <v>8000</v>
      </c>
      <c r="E80" s="61"/>
      <c r="F80" s="52">
        <f>D80+E80</f>
        <v>8000</v>
      </c>
      <c r="G80" s="62">
        <v>0</v>
      </c>
      <c r="H80" s="62">
        <v>0</v>
      </c>
      <c r="I80" s="53">
        <v>0</v>
      </c>
      <c r="J80" s="35"/>
      <c r="K80" s="35"/>
      <c r="L80" s="35"/>
      <c r="M80" s="35"/>
      <c r="N80" s="35"/>
      <c r="O80" s="35"/>
    </row>
    <row r="81" spans="1:15" s="36" customFormat="1" ht="24">
      <c r="A81" s="31"/>
      <c r="B81" s="63">
        <v>1712</v>
      </c>
      <c r="C81" s="64" t="s">
        <v>77</v>
      </c>
      <c r="D81" s="60">
        <v>3000</v>
      </c>
      <c r="E81" s="61"/>
      <c r="F81" s="52">
        <f t="shared" ref="F81:F85" si="19">D81+E81</f>
        <v>3000</v>
      </c>
      <c r="G81" s="62">
        <v>0</v>
      </c>
      <c r="H81" s="62">
        <v>0</v>
      </c>
      <c r="I81" s="53">
        <v>0</v>
      </c>
      <c r="J81" s="35"/>
      <c r="K81" s="35"/>
      <c r="L81" s="35"/>
      <c r="M81" s="35"/>
      <c r="N81" s="35"/>
      <c r="O81" s="35"/>
    </row>
    <row r="82" spans="1:15" s="36" customFormat="1" ht="36">
      <c r="A82" s="31"/>
      <c r="B82" s="63">
        <v>1713</v>
      </c>
      <c r="C82" s="64" t="s">
        <v>78</v>
      </c>
      <c r="D82" s="60">
        <v>3000</v>
      </c>
      <c r="E82" s="61"/>
      <c r="F82" s="52">
        <f t="shared" si="19"/>
        <v>3000</v>
      </c>
      <c r="G82" s="62">
        <v>184.5</v>
      </c>
      <c r="H82" s="62">
        <v>184.5</v>
      </c>
      <c r="I82" s="53">
        <v>0</v>
      </c>
      <c r="J82" s="35"/>
      <c r="K82" s="35"/>
      <c r="L82" s="35"/>
      <c r="M82" s="35"/>
      <c r="N82" s="35"/>
      <c r="O82" s="35"/>
    </row>
    <row r="83" spans="1:15" s="36" customFormat="1" ht="36">
      <c r="A83" s="31"/>
      <c r="B83" s="63">
        <v>1723</v>
      </c>
      <c r="C83" s="64" t="s">
        <v>79</v>
      </c>
      <c r="D83" s="60">
        <v>103000</v>
      </c>
      <c r="E83" s="61">
        <f>-1052.37-8952.69-20000-5635.36</f>
        <v>-35640.42</v>
      </c>
      <c r="F83" s="52">
        <f t="shared" si="19"/>
        <v>67359.58</v>
      </c>
      <c r="G83" s="62">
        <v>221.4</v>
      </c>
      <c r="H83" s="62">
        <v>221.4</v>
      </c>
      <c r="I83" s="53">
        <v>0</v>
      </c>
      <c r="J83" s="54"/>
      <c r="K83" s="35"/>
      <c r="L83" s="35"/>
      <c r="M83" s="35"/>
      <c r="N83" s="35"/>
      <c r="O83" s="35"/>
    </row>
    <row r="84" spans="1:15" s="36" customFormat="1" ht="48">
      <c r="A84" s="31"/>
      <c r="B84" s="63">
        <v>1725</v>
      </c>
      <c r="C84" s="64" t="s">
        <v>80</v>
      </c>
      <c r="D84" s="60">
        <v>3000</v>
      </c>
      <c r="E84" s="61">
        <v>20000</v>
      </c>
      <c r="F84" s="52">
        <f t="shared" si="19"/>
        <v>23000</v>
      </c>
      <c r="G84" s="62">
        <v>315.13</v>
      </c>
      <c r="H84" s="62">
        <v>315.13</v>
      </c>
      <c r="I84" s="53">
        <v>0</v>
      </c>
      <c r="J84" s="35"/>
      <c r="K84" s="35"/>
      <c r="L84" s="35"/>
      <c r="M84" s="35"/>
      <c r="N84" s="35"/>
      <c r="O84" s="35"/>
    </row>
    <row r="85" spans="1:15" s="36" customFormat="1" ht="24">
      <c r="A85" s="31"/>
      <c r="B85" s="63">
        <v>1729</v>
      </c>
      <c r="C85" s="64" t="s">
        <v>81</v>
      </c>
      <c r="D85" s="60">
        <v>2000</v>
      </c>
      <c r="E85" s="82"/>
      <c r="F85" s="52">
        <f t="shared" si="19"/>
        <v>2000</v>
      </c>
      <c r="G85" s="62">
        <v>1702.6900000000003</v>
      </c>
      <c r="H85" s="62">
        <v>1665.7900000000002</v>
      </c>
      <c r="I85" s="53">
        <v>1665.79</v>
      </c>
      <c r="J85" s="35"/>
      <c r="K85" s="35"/>
      <c r="L85" s="35"/>
      <c r="M85" s="35"/>
      <c r="N85" s="35"/>
      <c r="O85" s="35"/>
    </row>
    <row r="86" spans="1:15" s="88" customFormat="1" ht="36">
      <c r="A86" s="83"/>
      <c r="B86" s="84">
        <v>9000</v>
      </c>
      <c r="C86" s="85" t="s">
        <v>82</v>
      </c>
      <c r="D86" s="86">
        <f>D87+D91+D93</f>
        <v>0</v>
      </c>
      <c r="E86" s="86">
        <f>E87+E91+E93</f>
        <v>51978.240000000005</v>
      </c>
      <c r="F86" s="86">
        <f t="shared" ref="F86:I86" si="20">F87+F91+F93</f>
        <v>51978.240000000005</v>
      </c>
      <c r="G86" s="86">
        <f t="shared" si="20"/>
        <v>51243.39</v>
      </c>
      <c r="H86" s="86">
        <f t="shared" si="20"/>
        <v>44400.28</v>
      </c>
      <c r="I86" s="86">
        <f t="shared" si="20"/>
        <v>30843.279999999999</v>
      </c>
      <c r="J86" s="87"/>
      <c r="K86" s="87"/>
      <c r="L86" s="87"/>
      <c r="M86" s="87"/>
      <c r="N86" s="87"/>
      <c r="O86" s="87"/>
    </row>
    <row r="87" spans="1:15" s="94" customFormat="1" ht="48">
      <c r="A87" s="89"/>
      <c r="B87" s="90">
        <v>9100</v>
      </c>
      <c r="C87" s="91" t="s">
        <v>83</v>
      </c>
      <c r="D87" s="92">
        <f>SUM(D88:D90)</f>
        <v>0</v>
      </c>
      <c r="E87" s="92">
        <f>SUM(E88:E90)</f>
        <v>11535.7</v>
      </c>
      <c r="F87" s="92">
        <f t="shared" ref="F87:I87" si="21">SUM(F88:F90)</f>
        <v>11535.7</v>
      </c>
      <c r="G87" s="92">
        <f t="shared" si="21"/>
        <v>11534.74</v>
      </c>
      <c r="H87" s="92">
        <f t="shared" si="21"/>
        <v>11529.74</v>
      </c>
      <c r="I87" s="92">
        <f t="shared" si="21"/>
        <v>11529.74</v>
      </c>
      <c r="J87" s="93"/>
      <c r="K87" s="93"/>
      <c r="L87" s="93"/>
      <c r="M87" s="93"/>
      <c r="N87" s="93"/>
      <c r="O87" s="93"/>
    </row>
    <row r="88" spans="1:15" s="94" customFormat="1" ht="12">
      <c r="A88" s="95"/>
      <c r="B88" s="96">
        <v>9151</v>
      </c>
      <c r="C88" s="97" t="s">
        <v>70</v>
      </c>
      <c r="D88" s="62">
        <v>0</v>
      </c>
      <c r="E88" s="62">
        <f>600.38+575.26</f>
        <v>1175.6399999999999</v>
      </c>
      <c r="F88" s="69">
        <f>D88+E88</f>
        <v>1175.6399999999999</v>
      </c>
      <c r="G88" s="62">
        <v>1174.6799999999998</v>
      </c>
      <c r="H88" s="62">
        <v>1174.6799999999998</v>
      </c>
      <c r="I88" s="51">
        <v>1174.68</v>
      </c>
      <c r="J88" s="93"/>
      <c r="K88" s="93"/>
      <c r="L88" s="93"/>
      <c r="M88" s="93"/>
      <c r="N88" s="93"/>
      <c r="O88" s="93"/>
    </row>
    <row r="89" spans="1:15" s="94" customFormat="1" ht="12">
      <c r="A89" s="95"/>
      <c r="B89" s="96">
        <v>9169</v>
      </c>
      <c r="C89" s="97" t="s">
        <v>116</v>
      </c>
      <c r="D89" s="62">
        <v>0</v>
      </c>
      <c r="E89" s="62">
        <f>5+350</f>
        <v>355</v>
      </c>
      <c r="F89" s="69">
        <f t="shared" ref="F89:F90" si="22">D89+E89</f>
        <v>355</v>
      </c>
      <c r="G89" s="62">
        <v>355</v>
      </c>
      <c r="H89" s="62">
        <v>350</v>
      </c>
      <c r="I89" s="51">
        <v>350</v>
      </c>
      <c r="J89" s="93"/>
      <c r="K89" s="93"/>
      <c r="L89" s="93"/>
      <c r="M89" s="93"/>
      <c r="N89" s="93"/>
      <c r="O89" s="93"/>
    </row>
    <row r="90" spans="1:15" s="94" customFormat="1" ht="12">
      <c r="A90" s="95"/>
      <c r="B90" s="96">
        <v>9179</v>
      </c>
      <c r="C90" s="97" t="s">
        <v>84</v>
      </c>
      <c r="D90" s="62">
        <v>0</v>
      </c>
      <c r="E90" s="62">
        <f>1052.37+8952.69</f>
        <v>10005.060000000001</v>
      </c>
      <c r="F90" s="69">
        <f t="shared" si="22"/>
        <v>10005.060000000001</v>
      </c>
      <c r="G90" s="62">
        <v>10005.06</v>
      </c>
      <c r="H90" s="62">
        <v>10005.06</v>
      </c>
      <c r="I90" s="51">
        <v>10005.06</v>
      </c>
      <c r="J90" s="93"/>
      <c r="K90" s="93"/>
      <c r="L90" s="93"/>
      <c r="M90" s="93"/>
      <c r="N90" s="93"/>
      <c r="O90" s="93"/>
    </row>
    <row r="91" spans="1:15" s="102" customFormat="1" ht="24">
      <c r="A91" s="98"/>
      <c r="B91" s="90">
        <v>9700</v>
      </c>
      <c r="C91" s="99" t="s">
        <v>85</v>
      </c>
      <c r="D91" s="100">
        <f>SUM(D92)</f>
        <v>0</v>
      </c>
      <c r="E91" s="100">
        <f>SUM(E92)</f>
        <v>2602</v>
      </c>
      <c r="F91" s="100">
        <f t="shared" ref="F91:I91" si="23">SUM(F92)</f>
        <v>2602</v>
      </c>
      <c r="G91" s="100">
        <f t="shared" si="23"/>
        <v>1868.11</v>
      </c>
      <c r="H91" s="100">
        <f t="shared" si="23"/>
        <v>30</v>
      </c>
      <c r="I91" s="100">
        <f t="shared" si="23"/>
        <v>30</v>
      </c>
      <c r="J91" s="101"/>
      <c r="K91" s="101"/>
      <c r="L91" s="101"/>
      <c r="M91" s="101"/>
      <c r="N91" s="101"/>
      <c r="O91" s="101"/>
    </row>
    <row r="92" spans="1:15" s="94" customFormat="1" ht="12">
      <c r="A92" s="95"/>
      <c r="B92" s="96">
        <v>9711</v>
      </c>
      <c r="C92" s="97" t="s">
        <v>86</v>
      </c>
      <c r="D92" s="62"/>
      <c r="E92" s="62">
        <v>2602</v>
      </c>
      <c r="F92" s="69">
        <f>D92+E92</f>
        <v>2602</v>
      </c>
      <c r="G92" s="62">
        <v>1868.11</v>
      </c>
      <c r="H92" s="62">
        <v>30</v>
      </c>
      <c r="I92" s="51">
        <v>30</v>
      </c>
      <c r="J92" s="93"/>
      <c r="K92" s="93"/>
      <c r="L92" s="93"/>
      <c r="M92" s="93"/>
      <c r="N92" s="93"/>
      <c r="O92" s="93"/>
    </row>
    <row r="93" spans="1:15" s="102" customFormat="1" ht="36">
      <c r="A93" s="98"/>
      <c r="B93" s="90">
        <v>9800</v>
      </c>
      <c r="C93" s="99" t="s">
        <v>87</v>
      </c>
      <c r="D93" s="100">
        <f>SUM(D94:D99)</f>
        <v>0</v>
      </c>
      <c r="E93" s="100">
        <f t="shared" ref="E93:I93" si="24">SUM(E94:E99)</f>
        <v>37840.54</v>
      </c>
      <c r="F93" s="100">
        <f t="shared" si="24"/>
        <v>37840.54</v>
      </c>
      <c r="G93" s="100">
        <f t="shared" si="24"/>
        <v>37840.54</v>
      </c>
      <c r="H93" s="100">
        <f t="shared" si="24"/>
        <v>32840.54</v>
      </c>
      <c r="I93" s="100">
        <f t="shared" si="24"/>
        <v>19283.54</v>
      </c>
      <c r="J93" s="101"/>
      <c r="K93" s="101"/>
      <c r="L93" s="101"/>
      <c r="M93" s="101"/>
      <c r="N93" s="101"/>
      <c r="O93" s="101"/>
    </row>
    <row r="94" spans="1:15" s="101" customFormat="1" ht="48">
      <c r="A94" s="103"/>
      <c r="B94" s="96">
        <v>9821</v>
      </c>
      <c r="C94" s="104" t="s">
        <v>88</v>
      </c>
      <c r="D94" s="51">
        <v>0</v>
      </c>
      <c r="E94" s="51">
        <f>5635.36+10057</f>
        <v>15692.36</v>
      </c>
      <c r="F94" s="69">
        <f t="shared" ref="F94:F99" si="25">D94+E94</f>
        <v>15692.36</v>
      </c>
      <c r="G94" s="51">
        <v>15692.36</v>
      </c>
      <c r="H94" s="51">
        <v>15692.36</v>
      </c>
      <c r="I94" s="51">
        <v>5635.36</v>
      </c>
    </row>
    <row r="95" spans="1:15" s="101" customFormat="1" ht="12">
      <c r="A95" s="103"/>
      <c r="B95" s="96">
        <v>9841</v>
      </c>
      <c r="C95" s="104" t="s">
        <v>117</v>
      </c>
      <c r="D95" s="51">
        <v>0</v>
      </c>
      <c r="E95" s="51">
        <v>1845</v>
      </c>
      <c r="F95" s="69">
        <f t="shared" si="25"/>
        <v>1845</v>
      </c>
      <c r="G95" s="51">
        <v>1845</v>
      </c>
      <c r="H95" s="51">
        <v>1845</v>
      </c>
      <c r="I95" s="51">
        <v>1845</v>
      </c>
    </row>
    <row r="96" spans="1:15" s="94" customFormat="1" ht="12">
      <c r="A96" s="95"/>
      <c r="B96" s="96">
        <v>9844</v>
      </c>
      <c r="C96" s="97" t="s">
        <v>89</v>
      </c>
      <c r="D96" s="62">
        <v>0</v>
      </c>
      <c r="E96" s="62">
        <f>5000+2000</f>
        <v>7000</v>
      </c>
      <c r="F96" s="69">
        <f t="shared" si="25"/>
        <v>7000</v>
      </c>
      <c r="G96" s="62">
        <v>7000</v>
      </c>
      <c r="H96" s="62">
        <v>2000</v>
      </c>
      <c r="I96" s="51">
        <v>2000</v>
      </c>
      <c r="J96" s="93"/>
      <c r="K96" s="93"/>
      <c r="L96" s="93"/>
      <c r="M96" s="93"/>
      <c r="N96" s="93"/>
      <c r="O96" s="93"/>
    </row>
    <row r="97" spans="1:15" s="94" customFormat="1" ht="24">
      <c r="A97" s="95"/>
      <c r="B97" s="96">
        <v>9851</v>
      </c>
      <c r="C97" s="97" t="s">
        <v>90</v>
      </c>
      <c r="D97" s="62">
        <v>0</v>
      </c>
      <c r="E97" s="62">
        <v>1722</v>
      </c>
      <c r="F97" s="69">
        <f t="shared" si="25"/>
        <v>1722</v>
      </c>
      <c r="G97" s="62">
        <v>1722</v>
      </c>
      <c r="H97" s="62">
        <v>1722</v>
      </c>
      <c r="I97" s="51">
        <v>1722</v>
      </c>
      <c r="J97" s="93"/>
      <c r="K97" s="93"/>
      <c r="L97" s="93"/>
      <c r="M97" s="93"/>
      <c r="N97" s="93"/>
      <c r="O97" s="93"/>
    </row>
    <row r="98" spans="1:15" s="94" customFormat="1" ht="12">
      <c r="A98" s="95"/>
      <c r="B98" s="96">
        <v>9873</v>
      </c>
      <c r="C98" s="97" t="s">
        <v>91</v>
      </c>
      <c r="D98" s="62">
        <v>0</v>
      </c>
      <c r="E98" s="62">
        <f>44.28+36.9</f>
        <v>81.180000000000007</v>
      </c>
      <c r="F98" s="69">
        <f t="shared" si="25"/>
        <v>81.180000000000007</v>
      </c>
      <c r="G98" s="62">
        <v>81.180000000000007</v>
      </c>
      <c r="H98" s="62">
        <v>81.180000000000007</v>
      </c>
      <c r="I98" s="51">
        <v>81.180000000000007</v>
      </c>
      <c r="J98" s="93"/>
      <c r="K98" s="93"/>
      <c r="L98" s="93"/>
      <c r="M98" s="93"/>
      <c r="N98" s="93"/>
      <c r="O98" s="93"/>
    </row>
    <row r="99" spans="1:15" s="94" customFormat="1" ht="12">
      <c r="A99" s="105"/>
      <c r="B99" s="106">
        <v>9891</v>
      </c>
      <c r="C99" s="107" t="s">
        <v>92</v>
      </c>
      <c r="D99" s="30">
        <v>0</v>
      </c>
      <c r="E99" s="62">
        <v>11500</v>
      </c>
      <c r="F99" s="69">
        <f t="shared" si="25"/>
        <v>11500</v>
      </c>
      <c r="G99" s="62">
        <v>11500</v>
      </c>
      <c r="H99" s="51">
        <v>11500</v>
      </c>
      <c r="I99" s="51">
        <v>8000</v>
      </c>
      <c r="J99" s="93"/>
      <c r="K99" s="93"/>
      <c r="L99" s="93"/>
      <c r="M99" s="93"/>
      <c r="N99" s="93"/>
      <c r="O99" s="93"/>
    </row>
    <row r="100" spans="1:15" s="36" customFormat="1" ht="12">
      <c r="A100" s="108">
        <v>4</v>
      </c>
      <c r="B100" s="109"/>
      <c r="C100" s="110" t="s">
        <v>118</v>
      </c>
      <c r="D100" s="40">
        <f>D101+D104+D106</f>
        <v>1056000</v>
      </c>
      <c r="E100" s="40">
        <f t="shared" ref="E100:I100" si="26">E101+E104+E106</f>
        <v>-30000</v>
      </c>
      <c r="F100" s="40">
        <f t="shared" si="26"/>
        <v>1026000</v>
      </c>
      <c r="G100" s="41">
        <f t="shared" si="26"/>
        <v>792000</v>
      </c>
      <c r="H100" s="41">
        <f t="shared" si="26"/>
        <v>792000</v>
      </c>
      <c r="I100" s="41">
        <f t="shared" si="26"/>
        <v>792000</v>
      </c>
      <c r="J100" s="35"/>
      <c r="K100" s="35"/>
      <c r="L100" s="35"/>
      <c r="M100" s="35"/>
      <c r="N100" s="35"/>
      <c r="O100" s="35"/>
    </row>
    <row r="101" spans="1:15" s="36" customFormat="1" ht="60">
      <c r="A101" s="111"/>
      <c r="B101" s="112">
        <v>2200</v>
      </c>
      <c r="C101" s="113" t="s">
        <v>93</v>
      </c>
      <c r="D101" s="45">
        <f>SUM(D102:D103)</f>
        <v>0</v>
      </c>
      <c r="E101" s="45">
        <f t="shared" ref="E101:I101" si="27">SUM(E102:E103)</f>
        <v>50000</v>
      </c>
      <c r="F101" s="45">
        <f t="shared" si="27"/>
        <v>50000</v>
      </c>
      <c r="G101" s="46">
        <f t="shared" si="27"/>
        <v>0</v>
      </c>
      <c r="H101" s="46">
        <f t="shared" si="27"/>
        <v>0</v>
      </c>
      <c r="I101" s="46">
        <f t="shared" si="27"/>
        <v>0</v>
      </c>
      <c r="J101" s="35"/>
      <c r="K101" s="35"/>
      <c r="L101" s="35"/>
      <c r="M101" s="35"/>
      <c r="N101" s="35"/>
      <c r="O101" s="35"/>
    </row>
    <row r="102" spans="1:15" s="36" customFormat="1" ht="24">
      <c r="A102" s="114"/>
      <c r="B102" s="115">
        <v>2279</v>
      </c>
      <c r="C102" s="28" t="s">
        <v>94</v>
      </c>
      <c r="D102" s="60">
        <v>0</v>
      </c>
      <c r="E102" s="61"/>
      <c r="F102" s="29">
        <f>D102+E102</f>
        <v>0</v>
      </c>
      <c r="G102" s="62">
        <v>0</v>
      </c>
      <c r="H102" s="62">
        <v>0</v>
      </c>
      <c r="I102" s="53">
        <v>0</v>
      </c>
      <c r="J102" s="116"/>
      <c r="K102" s="35"/>
      <c r="L102" s="35"/>
      <c r="M102" s="35"/>
      <c r="N102" s="35"/>
      <c r="O102" s="35"/>
    </row>
    <row r="103" spans="1:15" s="36" customFormat="1" ht="24">
      <c r="A103" s="114"/>
      <c r="B103" s="115">
        <v>2299</v>
      </c>
      <c r="C103" s="28" t="s">
        <v>109</v>
      </c>
      <c r="D103" s="60">
        <v>0</v>
      </c>
      <c r="E103" s="61">
        <v>50000</v>
      </c>
      <c r="F103" s="52">
        <f>D103+E103</f>
        <v>50000</v>
      </c>
      <c r="G103" s="62">
        <v>0</v>
      </c>
      <c r="H103" s="62">
        <v>0</v>
      </c>
      <c r="I103" s="53">
        <v>0</v>
      </c>
      <c r="J103" s="35"/>
      <c r="K103" s="35"/>
      <c r="L103" s="35"/>
      <c r="M103" s="35"/>
      <c r="N103" s="35"/>
      <c r="O103" s="35"/>
    </row>
    <row r="104" spans="1:15" s="36" customFormat="1" ht="60">
      <c r="A104" s="111"/>
      <c r="B104" s="112">
        <v>2400</v>
      </c>
      <c r="C104" s="113" t="s">
        <v>95</v>
      </c>
      <c r="D104" s="45">
        <f>SUM(D105)</f>
        <v>800000</v>
      </c>
      <c r="E104" s="45">
        <f t="shared" ref="E104:I104" si="28">SUM(E105)</f>
        <v>-80000</v>
      </c>
      <c r="F104" s="45">
        <f t="shared" si="28"/>
        <v>720000</v>
      </c>
      <c r="G104" s="46">
        <f t="shared" si="28"/>
        <v>600000</v>
      </c>
      <c r="H104" s="46">
        <f t="shared" si="28"/>
        <v>600000</v>
      </c>
      <c r="I104" s="46">
        <f t="shared" si="28"/>
        <v>600000</v>
      </c>
      <c r="J104" s="35"/>
      <c r="K104" s="35"/>
      <c r="L104" s="35"/>
      <c r="M104" s="35"/>
      <c r="N104" s="35"/>
      <c r="O104" s="35"/>
    </row>
    <row r="105" spans="1:15" s="36" customFormat="1" ht="24">
      <c r="A105" s="114"/>
      <c r="B105" s="115">
        <v>2419</v>
      </c>
      <c r="C105" s="28" t="s">
        <v>96</v>
      </c>
      <c r="D105" s="60">
        <v>800000</v>
      </c>
      <c r="E105" s="61">
        <v>-80000</v>
      </c>
      <c r="F105" s="52">
        <f>D105+E105</f>
        <v>720000</v>
      </c>
      <c r="G105" s="51">
        <f>H105</f>
        <v>600000</v>
      </c>
      <c r="H105" s="62">
        <v>600000</v>
      </c>
      <c r="I105" s="53">
        <v>600000</v>
      </c>
      <c r="J105" s="35"/>
      <c r="K105" s="35"/>
      <c r="L105" s="35"/>
      <c r="M105" s="35"/>
      <c r="N105" s="35"/>
      <c r="O105" s="35"/>
    </row>
    <row r="106" spans="1:15" s="36" customFormat="1" ht="24">
      <c r="A106" s="111"/>
      <c r="B106" s="112">
        <v>2500</v>
      </c>
      <c r="C106" s="113" t="s">
        <v>97</v>
      </c>
      <c r="D106" s="45">
        <f>SUM(D107:D109)</f>
        <v>256000</v>
      </c>
      <c r="E106" s="45">
        <f t="shared" ref="E106:G106" si="29">SUM(E107:E109)</f>
        <v>0</v>
      </c>
      <c r="F106" s="45">
        <f t="shared" si="29"/>
        <v>256000</v>
      </c>
      <c r="G106" s="46">
        <f t="shared" si="29"/>
        <v>192000</v>
      </c>
      <c r="H106" s="46">
        <f>SUM(H107:H109)</f>
        <v>192000</v>
      </c>
      <c r="I106" s="46">
        <f>SUM(I107:I109)</f>
        <v>192000</v>
      </c>
      <c r="J106" s="35"/>
      <c r="K106" s="35"/>
      <c r="L106" s="35"/>
      <c r="M106" s="35"/>
      <c r="N106" s="35"/>
      <c r="O106" s="35"/>
    </row>
    <row r="107" spans="1:15" s="36" customFormat="1" ht="36">
      <c r="A107" s="114"/>
      <c r="B107" s="115">
        <v>2571</v>
      </c>
      <c r="C107" s="28" t="s">
        <v>98</v>
      </c>
      <c r="D107" s="60">
        <v>0</v>
      </c>
      <c r="E107" s="61"/>
      <c r="F107" s="29">
        <f>D107+E107</f>
        <v>0</v>
      </c>
      <c r="G107" s="62"/>
      <c r="H107" s="62"/>
      <c r="I107" s="53"/>
      <c r="J107" s="35"/>
      <c r="K107" s="35"/>
      <c r="L107" s="35"/>
      <c r="M107" s="35"/>
      <c r="N107" s="35"/>
      <c r="O107" s="35"/>
    </row>
    <row r="108" spans="1:15" s="36" customFormat="1" ht="24">
      <c r="A108" s="114"/>
      <c r="B108" s="115">
        <v>2579</v>
      </c>
      <c r="C108" s="28" t="s">
        <v>99</v>
      </c>
      <c r="D108" s="60">
        <v>0</v>
      </c>
      <c r="E108" s="61"/>
      <c r="F108" s="29">
        <f t="shared" ref="F108:F109" si="30">D108+E108</f>
        <v>0</v>
      </c>
      <c r="G108" s="62"/>
      <c r="H108" s="62"/>
      <c r="I108" s="53"/>
      <c r="J108" s="35"/>
      <c r="K108" s="35"/>
      <c r="L108" s="35"/>
      <c r="M108" s="35"/>
      <c r="N108" s="35"/>
      <c r="O108" s="35"/>
    </row>
    <row r="109" spans="1:15" s="36" customFormat="1" ht="24">
      <c r="A109" s="114"/>
      <c r="B109" s="115">
        <v>2599</v>
      </c>
      <c r="C109" s="28" t="s">
        <v>100</v>
      </c>
      <c r="D109" s="60">
        <v>256000</v>
      </c>
      <c r="E109" s="61"/>
      <c r="F109" s="29">
        <f t="shared" si="30"/>
        <v>256000</v>
      </c>
      <c r="G109" s="51">
        <f>H109</f>
        <v>192000</v>
      </c>
      <c r="H109" s="62">
        <v>192000</v>
      </c>
      <c r="I109" s="53">
        <v>192000</v>
      </c>
      <c r="J109" s="35"/>
      <c r="K109" s="35"/>
      <c r="L109" s="35"/>
      <c r="M109" s="35"/>
      <c r="N109" s="35"/>
      <c r="O109" s="35"/>
    </row>
    <row r="110" spans="1:15" s="36" customFormat="1" ht="19.5" customHeight="1">
      <c r="A110" s="117"/>
      <c r="B110" s="118"/>
      <c r="C110" s="119"/>
      <c r="D110" s="118"/>
      <c r="E110" s="120"/>
      <c r="F110" s="119"/>
      <c r="G110" s="121"/>
      <c r="H110" s="121"/>
      <c r="I110" s="122"/>
      <c r="J110" s="35"/>
      <c r="K110" s="35"/>
      <c r="L110" s="35"/>
      <c r="M110" s="35"/>
      <c r="N110" s="35"/>
      <c r="O110" s="35"/>
    </row>
    <row r="111" spans="1:15" s="36" customFormat="1" ht="19.5" customHeight="1">
      <c r="A111" s="117"/>
      <c r="B111" s="118"/>
      <c r="C111" s="119"/>
      <c r="D111" s="118" t="s">
        <v>112</v>
      </c>
      <c r="E111" s="120"/>
      <c r="F111" s="123">
        <f ca="1">NOW()</f>
        <v>42257.454242361113</v>
      </c>
      <c r="G111" s="121"/>
      <c r="H111" s="121"/>
      <c r="I111" s="122"/>
      <c r="J111" s="35"/>
      <c r="K111" s="35"/>
      <c r="L111" s="35"/>
      <c r="M111" s="35"/>
      <c r="N111" s="35"/>
      <c r="O111" s="35"/>
    </row>
    <row r="112" spans="1:15" s="36" customFormat="1" ht="19.5" customHeight="1">
      <c r="A112" s="117"/>
      <c r="B112" s="118"/>
      <c r="C112" s="119"/>
      <c r="D112" s="118"/>
      <c r="E112" s="120"/>
      <c r="F112" s="124" t="s">
        <v>119</v>
      </c>
      <c r="G112" s="121"/>
      <c r="H112" s="121"/>
      <c r="I112" s="122"/>
      <c r="J112" s="35"/>
      <c r="K112" s="35"/>
      <c r="L112" s="35"/>
      <c r="M112" s="35"/>
      <c r="N112" s="35"/>
      <c r="O112" s="35"/>
    </row>
    <row r="113" spans="1:15" s="36" customFormat="1" ht="19.5" customHeight="1">
      <c r="A113" s="117"/>
      <c r="B113" s="118"/>
      <c r="C113" s="119"/>
      <c r="D113" s="118"/>
      <c r="E113" s="120"/>
      <c r="F113" s="119"/>
      <c r="G113" s="121"/>
      <c r="H113" s="121"/>
      <c r="I113" s="122"/>
      <c r="J113" s="35"/>
      <c r="K113" s="35"/>
      <c r="L113" s="35"/>
      <c r="M113" s="35"/>
      <c r="N113" s="35"/>
      <c r="O113" s="35"/>
    </row>
    <row r="114" spans="1:15" s="36" customFormat="1" ht="19.5" customHeight="1">
      <c r="A114" s="117"/>
      <c r="B114" s="118"/>
      <c r="C114" s="119"/>
      <c r="D114" s="118"/>
      <c r="E114" s="120"/>
      <c r="F114" s="124" t="s">
        <v>111</v>
      </c>
      <c r="G114" s="121"/>
      <c r="H114" s="121"/>
      <c r="I114" s="122"/>
      <c r="J114" s="35"/>
      <c r="K114" s="35"/>
      <c r="L114" s="35"/>
      <c r="M114" s="35"/>
      <c r="N114" s="35"/>
      <c r="O114" s="35"/>
    </row>
    <row r="115" spans="1:15" ht="19.5" customHeight="1">
      <c r="I115" s="12"/>
      <c r="J115" s="2"/>
      <c r="K115" s="2"/>
      <c r="L115" s="2"/>
      <c r="M115" s="2"/>
      <c r="N115" s="2"/>
      <c r="O115" s="2"/>
    </row>
    <row r="116" spans="1:15" ht="19.5" customHeight="1">
      <c r="F116" s="10"/>
      <c r="I116" s="12"/>
      <c r="J116" s="2"/>
      <c r="K116" s="2"/>
      <c r="L116" s="2"/>
      <c r="M116" s="2"/>
      <c r="N116" s="2"/>
      <c r="O116" s="2"/>
    </row>
    <row r="117" spans="1:15" ht="19.5" customHeight="1">
      <c r="D117" s="10"/>
      <c r="E117" s="10"/>
      <c r="F117" s="10"/>
      <c r="G117" s="10"/>
      <c r="I117" s="12"/>
      <c r="J117" s="2"/>
      <c r="K117" s="2"/>
      <c r="L117" s="2"/>
      <c r="M117" s="2"/>
      <c r="N117" s="2"/>
      <c r="O117" s="2"/>
    </row>
    <row r="118" spans="1:15" ht="19.5" customHeight="1">
      <c r="D118" s="10"/>
      <c r="E118" s="10"/>
      <c r="F118" s="10"/>
      <c r="G118" s="10"/>
      <c r="I118" s="12"/>
      <c r="J118" s="2"/>
      <c r="K118" s="2"/>
      <c r="L118" s="2"/>
      <c r="M118" s="2"/>
      <c r="N118" s="2"/>
      <c r="O118" s="2"/>
    </row>
    <row r="119" spans="1:15" ht="19.5" customHeight="1">
      <c r="I119" s="12"/>
      <c r="J119" s="2"/>
      <c r="K119" s="2"/>
      <c r="L119" s="2"/>
      <c r="M119" s="2"/>
      <c r="N119" s="2"/>
      <c r="O119" s="2"/>
    </row>
    <row r="120" spans="1:15" ht="19.5" customHeight="1">
      <c r="I120" s="12"/>
      <c r="J120" s="2"/>
      <c r="K120" s="2"/>
      <c r="L120" s="2"/>
      <c r="M120" s="2"/>
      <c r="N120" s="2"/>
      <c r="O120" s="2"/>
    </row>
    <row r="123" spans="1:15" s="3" customFormat="1" ht="19.5" customHeight="1">
      <c r="A123" s="4"/>
      <c r="B123" s="5"/>
      <c r="C123" s="6"/>
      <c r="D123" s="7"/>
      <c r="E123" s="8"/>
      <c r="F123" s="8"/>
      <c r="G123" s="11"/>
      <c r="H123" s="11"/>
      <c r="I123" s="10"/>
      <c r="J123" s="1"/>
    </row>
  </sheetData>
  <mergeCells count="1">
    <mergeCell ref="F4:H4"/>
  </mergeCells>
  <pageMargins left="0.42" right="0.51181102362204722" top="0.35433070866141736" bottom="0.35433070866141736" header="0.31496062992125984" footer="0.31496062992125984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ΑΥΓΟΥΣΤΟΣ 2015</vt:lpstr>
      <vt:lpstr>'ΑΥΓΟΥΣΤΟΣ 2015'!Criteria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2015-09-10T06:22:48Z</cp:lastPrinted>
  <dcterms:created xsi:type="dcterms:W3CDTF">2015-07-08T09:01:56Z</dcterms:created>
  <dcterms:modified xsi:type="dcterms:W3CDTF">2015-09-10T07:54:15Z</dcterms:modified>
</cp:coreProperties>
</file>