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005" yWindow="65521" windowWidth="8400" windowHeight="8190" activeTab="0"/>
  </bookViews>
  <sheets>
    <sheet name="ΙΟΥΛΙΟΣ 2015" sheetId="2" r:id="rId1"/>
  </sheets>
  <definedNames>
    <definedName name="CRITERIA" localSheetId="0">'ΙΟΥΛΙΟΣ 2015'!$I$6:$K$6</definedName>
  </definedNames>
  <calcPr calcId="125725"/>
</workbook>
</file>

<file path=xl/comments1.xml><?xml version="1.0" encoding="utf-8"?>
<comments xmlns="http://schemas.openxmlformats.org/spreadsheetml/2006/main">
  <authors>
    <author> </author>
  </authors>
  <commentList>
    <comment ref="E1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-6.552,00 αποφ. 0025000009,18.6.2015, 2650/3.7.15 ΥΜΑΘ</t>
        </r>
      </text>
    </comment>
    <comment ref="E3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3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 
?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
-5000
αποφ.2/6859/11.2.2015 ΥΟΙΚ
-50000</t>
        </r>
      </text>
    </comment>
    <comment ref="E5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5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090902300041/23.6.2015, 2649/3.7.15 ΥΜΑΘ</t>
        </r>
      </text>
    </comment>
    <comment ref="E5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αποφ.177/13.1.2015</t>
        </r>
      </text>
    </comment>
    <comment ref="E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αποφ.177/13.1.2015</t>
        </r>
      </text>
    </comment>
    <comment ref="E6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7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8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2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αποφ.306/20.1.2015</t>
        </r>
      </text>
    </comment>
    <comment ref="E9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9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αποφ.349/22.1.2015</t>
        </r>
      </text>
    </comment>
    <comment ref="E10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αποφ. 2/6859/11.2.2015 ΥΟΙΚ
+50000</t>
        </r>
      </text>
    </comment>
  </commentList>
</comments>
</file>

<file path=xl/sharedStrings.xml><?xml version="1.0" encoding="utf-8"?>
<sst xmlns="http://schemas.openxmlformats.org/spreadsheetml/2006/main" count="123" uniqueCount="120">
  <si>
    <t>Μείζονες κατηγορίες</t>
  </si>
  <si>
    <t>ΚΑΕ</t>
  </si>
  <si>
    <t>ΑΝΑΜΟΡΦΩΣΗ (+-)</t>
  </si>
  <si>
    <t>ΔΙΑΜΟΡΦΩΣΗ</t>
  </si>
  <si>
    <t>ΕΝΤΑΛΜΑΤΟΠΟΙΗΘΕΝΤΑ</t>
  </si>
  <si>
    <t>ΠΛΗΡΩΘΕΝΤΑ</t>
  </si>
  <si>
    <t>25/110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</si>
  <si>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</si>
  <si>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</si>
  <si>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</si>
  <si>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</si>
  <si>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</si>
  <si>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</si>
  <si>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Λοιπά γενικά επιδόματα</t>
  </si>
  <si>
    <t>Προσωπική διαφορά Ν. 4024/2011</t>
  </si>
  <si>
    <t>Επίδομα πληροφορικής</t>
  </si>
  <si>
    <t>Λοιπά ειδικά επιδόματα</t>
  </si>
  <si>
    <t xml:space="preserve"> Λοιπά κλαδικά επιδόματα</t>
  </si>
  <si>
    <t xml:space="preserve">Αποζημιώσεις προσωπικού  που απολύεται , συνταξιοδοτείται  ή καταγγέλλεται  η σύμβαση εργασίας </t>
  </si>
  <si>
    <t>Επίδομα υπηρεσίας στην αλλοδαπή</t>
  </si>
  <si>
    <t>Καταβολή αποδοχών, επιδομάτων κ.λπ.. παρελθόντων ετών σε εκτέλεση δικαστικών αποφάσεων</t>
  </si>
  <si>
    <t>Λοιπές αποζημιώσεις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</si>
  <si>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</si>
  <si>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</si>
  <si>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</si>
  <si>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</si>
  <si>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</si>
  <si>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</si>
  <si>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Αποζημίωση μελών συλλογικών οργάνων</t>
  </si>
  <si>
    <t>Καταναλωτικές και σύνθετες δαπάνες</t>
  </si>
  <si>
    <t>Πληρωμές για μετακινήσεις</t>
  </si>
  <si>
    <t>Έξοδα μετακίνησης στο εσωτερικό μόνιμου προσωπικού (τακτικοί - Ι.Δ.Α.Χ.)</t>
  </si>
  <si>
    <t>Έξοδα μετακίνησης από το εσωτερικό στο εξωτερικό και αντίστροφα μονίμου προσωπικού (τακτικοί - Ι.Δ.Α.Χ.)</t>
  </si>
  <si>
    <t>Έξοδα μετακίνησης λοιπών προσώπων στο εσωτερικό (Περιλαμβάνονται ο Πρόεδρος της Δημοκρατίας τα μέλη της Κυβέρνησης, οι Γεν. Γραμματείς και οι Ειδικοί Γραμματείς).</t>
  </si>
  <si>
    <t>Έξοδα μετακίνησης λοιπών προσώπων από το εσωτερικό στο εξωτερικό και αντίστροφα  (Περιλαμβάνονται ο Πρόεδρος της Δημοκρατίας τα μέλη της Κυβέρνησης Γεν. Γραμματείς και οι Ειδικοί Γραμματείς).</t>
  </si>
  <si>
    <t>Λοιπά έξοδα κίνησης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</si>
  <si>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</si>
  <si>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</si>
  <si>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</si>
  <si>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Δαπάνες κινητής τηλεφωνίας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</si>
  <si>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</si>
  <si>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</si>
  <si>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</si>
  <si>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</si>
  <si>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</si>
  <si>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</si>
  <si>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</si>
  <si>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</si>
  <si>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</si>
  <si>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</si>
  <si>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</si>
  <si>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</si>
  <si>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</si>
  <si>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</si>
  <si>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</si>
  <si>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</si>
  <si>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</si>
  <si>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</si>
  <si>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</si>
  <si>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</si>
  <si>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</si>
  <si>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</si>
  <si>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</si>
  <si>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</si>
  <si>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Κατ' αποκοπή χορήγημα για καθαριότητα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</si>
  <si>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</si>
  <si>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</si>
  <si>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</si>
  <si>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</si>
  <si>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</si>
  <si>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</si>
  <si>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</si>
  <si>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</si>
  <si>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</si>
  <si>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</si>
  <si>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</si>
  <si>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</si>
  <si>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</si>
  <si>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</si>
  <si>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</si>
  <si>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</si>
  <si>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</si>
  <si>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</si>
  <si>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</si>
  <si>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</si>
  <si>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</si>
  <si>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λοιπές προμήθειες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</si>
  <si>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</si>
  <si>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</si>
  <si>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</si>
  <si>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</si>
  <si>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</si>
  <si>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ΔΙΑΦΗΜΙΣΕΙΣ ΚΑΙ ΔΗΜΟΣΙΕΥΣΕΙΣ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</si>
  <si>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</si>
  <si>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</si>
  <si>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</si>
  <si>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</si>
  <si>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μεταβιβαστικές πληρωμές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</si>
  <si>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</si>
  <si>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Επιχορήγηση σε Ν.Α. για λοιπές δαπάνες και σκοπούς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</si>
  <si>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</si>
  <si>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</si>
  <si>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</si>
  <si>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 xml:space="preserve">Επιχορήγηση σε ανεγνωρισμένες αθλητικές ομοσπονδίες και σε αθλητικά σωματεία </t>
  </si>
  <si>
    <t>Επιχορήγηση σε λοιπούς αθλητικούς φορείς</t>
  </si>
  <si>
    <t>Λοιπές επιχορηγήσεις φυσικών ή νομικών προσώπων  και οργανισμών</t>
  </si>
  <si>
    <t xml:space="preserve">ΦΟΡΕΑΣ </t>
  </si>
  <si>
    <t>ΥΠΟΥΡΓΕΙΟ ΕΣΩΤΕΡΙΚΩΝ ΚΑΙ ΔΙΟΙΚΗΤΙΚΗΣ ΑΝΑΣΥΓΚΡΟΤΗΣΗΣ</t>
  </si>
  <si>
    <t>Ε.Φ.</t>
  </si>
  <si>
    <t>(π. ΥΠΟΥΡΓΕΙΟ ΜΑΚΕΔΟΝΙΑΣ ΚΑΙ ΘΡΑΚΗΣ)</t>
  </si>
  <si>
    <t xml:space="preserve">ΚΙΝΗΣΗ ΠΡΟΫΠΟΛΟΓΙΣΜΟΥ </t>
  </si>
  <si>
    <t xml:space="preserve">ΜΗΝΑΣ ΑΝΑΦΟΡΑΣ </t>
  </si>
  <si>
    <t>ΙΟΥΛΙΟΣ</t>
  </si>
  <si>
    <t>ΚΑΤΗΓΟΡΙΑ ΔΑΠΑΝΗΣ</t>
  </si>
  <si>
    <t>ΚΑΤΑΝΟΜΗ ΠΙΣΤΩΣΕΩΝ ΠΡΟΫΠΟΛΟΓΙΣΜΟΥ 2015</t>
  </si>
  <si>
    <t xml:space="preserve">Επιχορήγηση σε περιφερειες και Δήμους για λοιπούς σκοπούς </t>
  </si>
  <si>
    <t>αρθρ. 15 Ν.4305/2014 (ΦΕΚ 237/Α)</t>
  </si>
  <si>
    <t>Η ΠΡΟΪΣΤΑΜΈΝΗ ΔΙΕΥΘΥΝΣΗΣ</t>
  </si>
  <si>
    <t>ΘΕΟΦΑΝΙΑ ΚΛΕΑΝΘΙΔΟΥ</t>
  </si>
  <si>
    <t xml:space="preserve">Θεσσαλονίκη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</si>
</sst>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[$-408]mmmmm;@"/>
    <numFmt numFmtId="166" formatCode="dd/mm/yy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rgb="FF000000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164" fontId="2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" fontId="10" fillId="0" borderId="1" xfId="0" applyNumberFormat="1" applyFont="1" applyFill="1" applyBorder="1"/>
    <xf numFmtId="164" fontId="11" fillId="2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wrapText="1"/>
    </xf>
    <xf numFmtId="4" fontId="1" fillId="0" borderId="1" xfId="0" applyNumberFormat="1" applyFont="1" applyBorder="1"/>
    <xf numFmtId="16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/>
    </xf>
    <xf numFmtId="4" fontId="1" fillId="0" borderId="1" xfId="0" applyNumberFormat="1" applyFont="1" applyFill="1" applyBorder="1"/>
    <xf numFmtId="164" fontId="13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wrapText="1"/>
    </xf>
    <xf numFmtId="4" fontId="14" fillId="3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4" fontId="8" fillId="3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10" fillId="0" borderId="1" xfId="0" applyNumberFormat="1" applyFont="1" applyBorder="1"/>
    <xf numFmtId="16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15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/>
    </xf>
    <xf numFmtId="164" fontId="17" fillId="0" borderId="0" xfId="0" applyNumberFormat="1" applyFont="1"/>
    <xf numFmtId="0" fontId="17" fillId="0" borderId="0" xfId="0" applyFont="1" applyBorder="1"/>
    <xf numFmtId="0" fontId="17" fillId="0" borderId="0" xfId="0" applyFont="1" applyBorder="1" applyAlignment="1">
      <alignment/>
    </xf>
    <xf numFmtId="4" fontId="17" fillId="0" borderId="0" xfId="0" applyNumberFormat="1" applyFont="1" applyBorder="1"/>
    <xf numFmtId="0" fontId="17" fillId="0" borderId="0" xfId="0" applyFont="1" applyBorder="1" applyAlignment="1">
      <alignment wrapText="1"/>
    </xf>
    <xf numFmtId="4" fontId="15" fillId="0" borderId="0" xfId="0" applyNumberFormat="1" applyFont="1" applyBorder="1"/>
    <xf numFmtId="0" fontId="17" fillId="0" borderId="0" xfId="0" applyFont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wrapText="1"/>
    </xf>
    <xf numFmtId="4" fontId="8" fillId="4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/>
    </xf>
    <xf numFmtId="4" fontId="17" fillId="0" borderId="1" xfId="0" applyNumberFormat="1" applyFont="1" applyFill="1" applyBorder="1" applyAlignment="1">
      <alignment wrapText="1"/>
    </xf>
    <xf numFmtId="4" fontId="15" fillId="0" borderId="1" xfId="0" applyNumberFormat="1" applyFont="1" applyFill="1" applyBorder="1"/>
    <xf numFmtId="4" fontId="17" fillId="0" borderId="0" xfId="0" applyNumberFormat="1" applyFont="1"/>
    <xf numFmtId="4" fontId="17" fillId="0" borderId="1" xfId="0" applyNumberFormat="1" applyFont="1" applyFill="1" applyBorder="1" applyAlignment="1">
      <alignment/>
    </xf>
    <xf numFmtId="4" fontId="14" fillId="0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left"/>
    </xf>
    <xf numFmtId="4" fontId="17" fillId="0" borderId="1" xfId="0" applyNumberFormat="1" applyFont="1" applyBorder="1" applyAlignment="1">
      <alignment/>
    </xf>
    <xf numFmtId="4" fontId="15" fillId="0" borderId="1" xfId="0" applyNumberFormat="1" applyFont="1" applyBorder="1"/>
    <xf numFmtId="0" fontId="7" fillId="4" borderId="1" xfId="0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4" fontId="19" fillId="0" borderId="1" xfId="0" applyNumberFormat="1" applyFont="1" applyBorder="1" applyAlignment="1">
      <alignment wrapText="1"/>
    </xf>
    <xf numFmtId="164" fontId="20" fillId="0" borderId="1" xfId="0" applyNumberFormat="1" applyFont="1" applyBorder="1" applyAlignment="1" applyProtection="1">
      <alignment/>
      <protection locked="0"/>
    </xf>
    <xf numFmtId="164" fontId="8" fillId="0" borderId="1" xfId="0" applyNumberFormat="1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4" fontId="14" fillId="0" borderId="1" xfId="0" applyNumberFormat="1" applyFont="1" applyBorder="1" applyAlignment="1" applyProtection="1">
      <alignment wrapText="1"/>
      <protection locked="0"/>
    </xf>
    <xf numFmtId="0" fontId="21" fillId="0" borderId="0" xfId="0" applyFont="1" applyProtection="1">
      <protection locked="0"/>
    </xf>
    <xf numFmtId="164" fontId="22" fillId="3" borderId="1" xfId="0" applyNumberFormat="1" applyFont="1" applyFill="1" applyBorder="1" applyAlignment="1">
      <alignment/>
    </xf>
    <xf numFmtId="0" fontId="15" fillId="0" borderId="0" xfId="0" applyFont="1"/>
    <xf numFmtId="164" fontId="15" fillId="0" borderId="1" xfId="0" applyNumberFormat="1" applyFont="1" applyBorder="1"/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164" fontId="23" fillId="3" borderId="1" xfId="0" applyNumberFormat="1" applyFont="1" applyFill="1" applyBorder="1"/>
    <xf numFmtId="0" fontId="23" fillId="3" borderId="1" xfId="0" applyFont="1" applyFill="1" applyBorder="1" applyAlignment="1">
      <alignment/>
    </xf>
    <xf numFmtId="4" fontId="23" fillId="3" borderId="1" xfId="0" applyNumberFormat="1" applyFont="1" applyFill="1" applyBorder="1" applyAlignment="1">
      <alignment/>
    </xf>
    <xf numFmtId="0" fontId="23" fillId="0" borderId="0" xfId="0" applyFont="1"/>
    <xf numFmtId="164" fontId="23" fillId="0" borderId="1" xfId="0" applyNumberFormat="1" applyFont="1" applyFill="1" applyBorder="1"/>
    <xf numFmtId="0" fontId="15" fillId="0" borderId="1" xfId="0" applyFon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0" fontId="23" fillId="0" borderId="0" xfId="0" applyFont="1" applyFill="1"/>
    <xf numFmtId="164" fontId="22" fillId="0" borderId="1" xfId="0" applyNumberFormat="1" applyFont="1" applyBorder="1" applyAlignment="1">
      <alignment horizontal="left"/>
    </xf>
    <xf numFmtId="164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0" fontId="24" fillId="0" borderId="0" xfId="0" applyFont="1" applyAlignment="1">
      <alignment horizontal="center"/>
    </xf>
    <xf numFmtId="166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left"/>
    </xf>
    <xf numFmtId="4" fontId="15" fillId="0" borderId="1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="79" zoomScaleNormal="79" workbookViewId="0" topLeftCell="A97">
      <selection activeCell="H118" sqref="H118"/>
    </sheetView>
  </sheetViews>
  <sheetFormatPr defaultColWidth="9.140625" defaultRowHeight="15"/>
  <cols>
    <col min="1" max="1" width="6.57421875" style="48" customWidth="1"/>
    <col min="2" max="2" width="10.00390625" style="49" customWidth="1"/>
    <col min="3" max="3" width="53.421875" style="50" customWidth="1"/>
    <col min="4" max="4" width="15.00390625" style="49" customWidth="1"/>
    <col min="5" max="5" width="0.13671875" style="51" hidden="1" customWidth="1"/>
    <col min="6" max="6" width="15.140625" style="52" bestFit="1" customWidth="1"/>
    <col min="7" max="7" width="16.28125" style="53" bestFit="1" customWidth="1"/>
    <col min="8" max="8" width="15.140625" style="53" bestFit="1" customWidth="1"/>
    <col min="9" max="9" width="21.7109375" style="54" customWidth="1"/>
    <col min="10" max="10" width="10.140625" style="54" bestFit="1" customWidth="1"/>
    <col min="11" max="16384" width="9.140625" style="54" customWidth="1"/>
  </cols>
  <sheetData>
    <row r="1" spans="1:8" ht="15">
      <c r="A1" s="104" t="s">
        <v>107</v>
      </c>
      <c r="G1" s="48" t="s">
        <v>106</v>
      </c>
      <c r="H1" s="49">
        <v>25</v>
      </c>
    </row>
    <row r="2" spans="1:8" ht="15">
      <c r="A2" s="104" t="s">
        <v>109</v>
      </c>
      <c r="G2" s="48" t="s">
        <v>108</v>
      </c>
      <c r="H2" s="49">
        <v>110</v>
      </c>
    </row>
    <row r="4" spans="3:8" ht="15.75" customHeight="1">
      <c r="C4" s="55" t="s">
        <v>110</v>
      </c>
      <c r="D4" s="56">
        <v>2015</v>
      </c>
      <c r="F4" s="107" t="s">
        <v>116</v>
      </c>
      <c r="G4" s="107"/>
      <c r="H4" s="107"/>
    </row>
    <row r="5" spans="3:4" ht="16.5" customHeight="1">
      <c r="C5" s="55" t="s">
        <v>111</v>
      </c>
      <c r="D5" s="57" t="s">
        <v>112</v>
      </c>
    </row>
    <row r="6" spans="1:8" s="60" customFormat="1" ht="65.25" customHeight="1">
      <c r="A6" s="2" t="s">
        <v>0</v>
      </c>
      <c r="B6" s="3" t="s">
        <v>1</v>
      </c>
      <c r="C6" s="3" t="s">
        <v>113</v>
      </c>
      <c r="D6" s="46" t="s">
        <v>114</v>
      </c>
      <c r="E6" s="58" t="s">
        <v>2</v>
      </c>
      <c r="F6" s="59" t="s">
        <v>3</v>
      </c>
      <c r="G6" s="45" t="s">
        <v>4</v>
      </c>
      <c r="H6" s="45" t="s">
        <v>5</v>
      </c>
    </row>
    <row r="7" spans="1:8" ht="44.25" customHeight="1">
      <c r="A7" s="1"/>
      <c r="B7" s="61" t="s">
        <v>6</v>
      </c>
      <c r="C7" s="61" t="s">
        <v>7</v>
      </c>
      <c r="D7" s="4">
        <f>D8+D25+D30+D100</f>
        <v>5172000</v>
      </c>
      <c r="E7" s="4">
        <f>E8+E25+E30+E100</f>
        <v>-55638.64</v>
      </c>
      <c r="F7" s="4">
        <f>F8+F25+F30+F100</f>
        <v>5116361.359999999</v>
      </c>
      <c r="G7" s="5">
        <f>G8+G25+G30+G100</f>
        <v>2950326.15</v>
      </c>
      <c r="H7" s="5">
        <f>H8+H25+H30+H100</f>
        <v>2800525.1599999997</v>
      </c>
    </row>
    <row r="8" spans="1:8" ht="15">
      <c r="A8" s="62">
        <v>1</v>
      </c>
      <c r="B8" s="62"/>
      <c r="C8" s="63" t="s">
        <v>8</v>
      </c>
      <c r="D8" s="64">
        <f>D9</f>
        <v>2250000</v>
      </c>
      <c r="E8" s="64">
        <f>E9</f>
        <v>-15634</v>
      </c>
      <c r="F8" s="64">
        <f>F9</f>
        <v>2234366</v>
      </c>
      <c r="G8" s="65">
        <f aca="true" t="shared" si="0" ref="G8:H8">G9</f>
        <v>1462591.9</v>
      </c>
      <c r="H8" s="65">
        <f t="shared" si="0"/>
        <v>1462591.9</v>
      </c>
    </row>
    <row r="9" spans="1:8" ht="25.5">
      <c r="A9" s="16"/>
      <c r="B9" s="16">
        <v>200</v>
      </c>
      <c r="C9" s="17" t="s">
        <v>9</v>
      </c>
      <c r="D9" s="18">
        <f>SUM(D10:D24)</f>
        <v>2250000</v>
      </c>
      <c r="E9" s="18">
        <f aca="true" t="shared" si="1" ref="E9:H9">SUM(E10:E24)</f>
        <v>-15634</v>
      </c>
      <c r="F9" s="18">
        <f t="shared" si="1"/>
        <v>2234366</v>
      </c>
      <c r="G9" s="19">
        <f t="shared" si="1"/>
        <v>1462591.9</v>
      </c>
      <c r="H9" s="19">
        <f t="shared" si="1"/>
        <v>1462591.9</v>
      </c>
    </row>
    <row r="10" spans="1:10" ht="15">
      <c r="A10" s="66"/>
      <c r="B10" s="6">
        <v>211</v>
      </c>
      <c r="C10" s="7" t="s">
        <v>10</v>
      </c>
      <c r="D10" s="8">
        <v>1791300</v>
      </c>
      <c r="E10" s="9">
        <f>-8720-6552</f>
        <v>-15272</v>
      </c>
      <c r="F10" s="67">
        <f>D10+E10</f>
        <v>1776028</v>
      </c>
      <c r="G10" s="68">
        <v>1176453.3599999999</v>
      </c>
      <c r="H10" s="68">
        <v>1176453.3599999999</v>
      </c>
      <c r="J10" s="69"/>
    </row>
    <row r="11" spans="1:8" ht="15">
      <c r="A11" s="66"/>
      <c r="B11" s="6">
        <v>213</v>
      </c>
      <c r="C11" s="7" t="s">
        <v>11</v>
      </c>
      <c r="D11" s="8">
        <v>40000</v>
      </c>
      <c r="E11" s="70"/>
      <c r="F11" s="67">
        <f aca="true" t="shared" si="2" ref="F11:F24">D11+E11</f>
        <v>40000</v>
      </c>
      <c r="G11" s="68">
        <v>24282.43</v>
      </c>
      <c r="H11" s="68">
        <v>24282.43</v>
      </c>
    </row>
    <row r="12" spans="1:8" ht="15">
      <c r="A12" s="66"/>
      <c r="B12" s="6">
        <v>215</v>
      </c>
      <c r="C12" s="7" t="s">
        <v>12</v>
      </c>
      <c r="D12" s="8">
        <v>95000</v>
      </c>
      <c r="E12" s="70"/>
      <c r="F12" s="67">
        <f t="shared" si="2"/>
        <v>95000</v>
      </c>
      <c r="G12" s="68">
        <v>62226.67</v>
      </c>
      <c r="H12" s="68">
        <v>62226.67</v>
      </c>
    </row>
    <row r="13" spans="1:8" ht="15">
      <c r="A13" s="66"/>
      <c r="B13" s="6">
        <v>219</v>
      </c>
      <c r="C13" s="7" t="s">
        <v>13</v>
      </c>
      <c r="D13" s="8">
        <v>0</v>
      </c>
      <c r="E13" s="70"/>
      <c r="F13" s="67">
        <f t="shared" si="2"/>
        <v>0</v>
      </c>
      <c r="G13" s="68"/>
      <c r="H13" s="68"/>
    </row>
    <row r="14" spans="1:8" ht="15">
      <c r="A14" s="66"/>
      <c r="B14" s="6">
        <v>221</v>
      </c>
      <c r="C14" s="7" t="s">
        <v>14</v>
      </c>
      <c r="D14" s="8">
        <v>53000</v>
      </c>
      <c r="E14" s="9">
        <v>-362</v>
      </c>
      <c r="F14" s="67">
        <f t="shared" si="2"/>
        <v>52638</v>
      </c>
      <c r="G14" s="68">
        <v>33329.350000000006</v>
      </c>
      <c r="H14" s="68">
        <v>33329.350000000006</v>
      </c>
    </row>
    <row r="15" spans="1:8" ht="15">
      <c r="A15" s="66"/>
      <c r="B15" s="6">
        <v>226</v>
      </c>
      <c r="C15" s="7" t="s">
        <v>15</v>
      </c>
      <c r="D15" s="8">
        <v>0</v>
      </c>
      <c r="E15" s="70"/>
      <c r="F15" s="67">
        <f t="shared" si="2"/>
        <v>0</v>
      </c>
      <c r="G15" s="68"/>
      <c r="H15" s="68"/>
    </row>
    <row r="16" spans="1:8" ht="15">
      <c r="A16" s="66"/>
      <c r="B16" s="6">
        <v>229</v>
      </c>
      <c r="C16" s="7" t="s">
        <v>16</v>
      </c>
      <c r="D16" s="8">
        <v>0</v>
      </c>
      <c r="E16" s="70"/>
      <c r="F16" s="67">
        <f t="shared" si="2"/>
        <v>0</v>
      </c>
      <c r="G16" s="68"/>
      <c r="H16" s="68"/>
    </row>
    <row r="17" spans="1:8" ht="15">
      <c r="A17" s="66"/>
      <c r="B17" s="6">
        <v>239</v>
      </c>
      <c r="C17" s="7" t="s">
        <v>17</v>
      </c>
      <c r="D17" s="8">
        <v>1200</v>
      </c>
      <c r="E17" s="70"/>
      <c r="F17" s="67">
        <f t="shared" si="2"/>
        <v>1200</v>
      </c>
      <c r="G17" s="105">
        <v>90</v>
      </c>
      <c r="H17" s="105">
        <v>90</v>
      </c>
    </row>
    <row r="18" spans="1:8" ht="25.5">
      <c r="A18" s="66"/>
      <c r="B18" s="6">
        <v>283</v>
      </c>
      <c r="C18" s="7" t="s">
        <v>18</v>
      </c>
      <c r="D18" s="8">
        <v>0</v>
      </c>
      <c r="E18" s="70"/>
      <c r="F18" s="67">
        <f t="shared" si="2"/>
        <v>0</v>
      </c>
      <c r="G18" s="68"/>
      <c r="H18" s="68"/>
    </row>
    <row r="19" spans="1:8" ht="15">
      <c r="A19" s="66"/>
      <c r="B19" s="6">
        <v>284</v>
      </c>
      <c r="C19" s="7" t="s">
        <v>19</v>
      </c>
      <c r="D19" s="8">
        <v>7500</v>
      </c>
      <c r="E19" s="70"/>
      <c r="F19" s="67">
        <f t="shared" si="2"/>
        <v>7500</v>
      </c>
      <c r="G19" s="68">
        <v>7488.8</v>
      </c>
      <c r="H19" s="68">
        <v>7488.8</v>
      </c>
    </row>
    <row r="20" spans="1:8" ht="25.5">
      <c r="A20" s="66"/>
      <c r="B20" s="6">
        <v>288</v>
      </c>
      <c r="C20" s="7" t="s">
        <v>20</v>
      </c>
      <c r="D20" s="8">
        <v>0</v>
      </c>
      <c r="E20" s="70"/>
      <c r="F20" s="67">
        <f t="shared" si="2"/>
        <v>0</v>
      </c>
      <c r="G20" s="68"/>
      <c r="H20" s="68"/>
    </row>
    <row r="21" spans="1:8" ht="15">
      <c r="A21" s="66"/>
      <c r="B21" s="6">
        <v>289</v>
      </c>
      <c r="C21" s="7" t="s">
        <v>21</v>
      </c>
      <c r="D21" s="8"/>
      <c r="E21" s="70"/>
      <c r="F21" s="67">
        <f t="shared" si="2"/>
        <v>0</v>
      </c>
      <c r="G21" s="68"/>
      <c r="H21" s="68"/>
    </row>
    <row r="22" spans="1:8" ht="15">
      <c r="A22" s="66"/>
      <c r="B22" s="6">
        <v>291</v>
      </c>
      <c r="C22" s="7" t="s">
        <v>22</v>
      </c>
      <c r="D22" s="8">
        <v>70000</v>
      </c>
      <c r="E22" s="70"/>
      <c r="F22" s="67">
        <f t="shared" si="2"/>
        <v>70000</v>
      </c>
      <c r="G22" s="71">
        <v>40218.03999999999</v>
      </c>
      <c r="H22" s="71">
        <v>40218.03999999999</v>
      </c>
    </row>
    <row r="23" spans="1:8" ht="15">
      <c r="A23" s="66"/>
      <c r="B23" s="6">
        <v>292</v>
      </c>
      <c r="C23" s="7" t="s">
        <v>23</v>
      </c>
      <c r="D23" s="8">
        <v>110000</v>
      </c>
      <c r="E23" s="70"/>
      <c r="F23" s="67">
        <f t="shared" si="2"/>
        <v>110000</v>
      </c>
      <c r="G23" s="68">
        <v>66084.15</v>
      </c>
      <c r="H23" s="68">
        <v>66084.15</v>
      </c>
    </row>
    <row r="24" spans="1:9" ht="15">
      <c r="A24" s="66"/>
      <c r="B24" s="6">
        <v>293</v>
      </c>
      <c r="C24" s="7" t="s">
        <v>24</v>
      </c>
      <c r="D24" s="8">
        <v>82000</v>
      </c>
      <c r="E24" s="70"/>
      <c r="F24" s="67">
        <f t="shared" si="2"/>
        <v>82000</v>
      </c>
      <c r="G24" s="68">
        <v>52419.1</v>
      </c>
      <c r="H24" s="68">
        <v>52419.1</v>
      </c>
      <c r="I24" s="69"/>
    </row>
    <row r="25" spans="1:8" ht="15">
      <c r="A25" s="62">
        <v>2</v>
      </c>
      <c r="B25" s="72"/>
      <c r="C25" s="63" t="s">
        <v>25</v>
      </c>
      <c r="D25" s="64">
        <f>D26</f>
        <v>20000</v>
      </c>
      <c r="E25" s="64">
        <f aca="true" t="shared" si="3" ref="E25:H25">E26</f>
        <v>0</v>
      </c>
      <c r="F25" s="64">
        <f t="shared" si="3"/>
        <v>20000</v>
      </c>
      <c r="G25" s="65">
        <f t="shared" si="3"/>
        <v>1175.16</v>
      </c>
      <c r="H25" s="65">
        <f t="shared" si="3"/>
        <v>1175.16</v>
      </c>
    </row>
    <row r="26" spans="1:8" ht="15">
      <c r="A26" s="16"/>
      <c r="B26" s="10">
        <v>500</v>
      </c>
      <c r="C26" s="17" t="s">
        <v>25</v>
      </c>
      <c r="D26" s="18">
        <f>SUM(D27:D29)</f>
        <v>20000</v>
      </c>
      <c r="E26" s="18">
        <f aca="true" t="shared" si="4" ref="E26:H26">SUM(E27:E29)</f>
        <v>0</v>
      </c>
      <c r="F26" s="18">
        <f t="shared" si="4"/>
        <v>20000</v>
      </c>
      <c r="G26" s="19">
        <f t="shared" si="4"/>
        <v>1175.16</v>
      </c>
      <c r="H26" s="19">
        <f t="shared" si="4"/>
        <v>1175.16</v>
      </c>
    </row>
    <row r="27" spans="1:8" ht="15">
      <c r="A27" s="1"/>
      <c r="B27" s="11">
        <v>511</v>
      </c>
      <c r="C27" s="12" t="s">
        <v>26</v>
      </c>
      <c r="D27" s="13">
        <v>13500</v>
      </c>
      <c r="E27" s="73"/>
      <c r="F27" s="58">
        <f>D27+E27</f>
        <v>13500</v>
      </c>
      <c r="G27" s="74">
        <v>621.94</v>
      </c>
      <c r="H27" s="74">
        <v>621.94</v>
      </c>
    </row>
    <row r="28" spans="1:8" ht="25.5">
      <c r="A28" s="1"/>
      <c r="B28" s="11">
        <v>512</v>
      </c>
      <c r="C28" s="12" t="s">
        <v>27</v>
      </c>
      <c r="D28" s="13">
        <v>6500</v>
      </c>
      <c r="E28" s="73"/>
      <c r="F28" s="58">
        <f aca="true" t="shared" si="5" ref="F28:F29">D28+E28</f>
        <v>6500</v>
      </c>
      <c r="G28" s="74">
        <v>553.22</v>
      </c>
      <c r="H28" s="74">
        <v>553.22</v>
      </c>
    </row>
    <row r="29" spans="1:8" ht="15">
      <c r="A29" s="1"/>
      <c r="B29" s="14">
        <v>515</v>
      </c>
      <c r="C29" s="15" t="s">
        <v>28</v>
      </c>
      <c r="D29" s="13">
        <v>0</v>
      </c>
      <c r="E29" s="73"/>
      <c r="F29" s="58">
        <f t="shared" si="5"/>
        <v>0</v>
      </c>
      <c r="G29" s="74"/>
      <c r="H29" s="74"/>
    </row>
    <row r="30" spans="1:8" ht="15">
      <c r="A30" s="62">
        <v>3</v>
      </c>
      <c r="B30" s="62"/>
      <c r="C30" s="75" t="s">
        <v>29</v>
      </c>
      <c r="D30" s="64">
        <f>D31+D37+D58+D86</f>
        <v>1846000</v>
      </c>
      <c r="E30" s="64">
        <f>E31+E37+E58+E86</f>
        <v>-10004.64</v>
      </c>
      <c r="F30" s="64">
        <f>F31+F37+F58+F86</f>
        <v>1835995.3599999999</v>
      </c>
      <c r="G30" s="65">
        <f>G31+G37+G58+G86</f>
        <v>694559.09</v>
      </c>
      <c r="H30" s="65">
        <f>H31+H37+H58+H86</f>
        <v>544758.1</v>
      </c>
    </row>
    <row r="31" spans="1:8" ht="15">
      <c r="A31" s="76"/>
      <c r="B31" s="16">
        <v>700</v>
      </c>
      <c r="C31" s="17" t="s">
        <v>30</v>
      </c>
      <c r="D31" s="18">
        <f>SUM(D32:D36)</f>
        <v>88000</v>
      </c>
      <c r="E31" s="18">
        <f>SUM(E32:E36)</f>
        <v>-2602</v>
      </c>
      <c r="F31" s="18">
        <f>SUM(F32:F36)</f>
        <v>85398</v>
      </c>
      <c r="G31" s="19">
        <f aca="true" t="shared" si="6" ref="G31:H31">SUM(G32:G36)</f>
        <v>1709.3200000000002</v>
      </c>
      <c r="H31" s="19">
        <f t="shared" si="6"/>
        <v>737.8199999999999</v>
      </c>
    </row>
    <row r="32" spans="1:8" ht="25.5">
      <c r="A32" s="1"/>
      <c r="B32" s="14">
        <v>711</v>
      </c>
      <c r="C32" s="15" t="s">
        <v>31</v>
      </c>
      <c r="D32" s="13">
        <v>40000</v>
      </c>
      <c r="E32" s="73">
        <v>-850</v>
      </c>
      <c r="F32" s="58">
        <f>D32+E32</f>
        <v>39150</v>
      </c>
      <c r="G32" s="74">
        <v>1333.43</v>
      </c>
      <c r="H32" s="20">
        <v>617.8199999999999</v>
      </c>
    </row>
    <row r="33" spans="1:8" ht="25.5">
      <c r="A33" s="1"/>
      <c r="B33" s="14">
        <v>713</v>
      </c>
      <c r="C33" s="15" t="s">
        <v>32</v>
      </c>
      <c r="D33" s="13">
        <v>2000</v>
      </c>
      <c r="E33" s="73"/>
      <c r="F33" s="58">
        <f aca="true" t="shared" si="7" ref="F33:F36">D33+E33</f>
        <v>2000</v>
      </c>
      <c r="G33" s="74">
        <v>121.47</v>
      </c>
      <c r="H33" s="74">
        <v>0</v>
      </c>
    </row>
    <row r="34" spans="1:8" ht="38.25">
      <c r="A34" s="1"/>
      <c r="B34" s="14">
        <v>716</v>
      </c>
      <c r="C34" s="15" t="s">
        <v>33</v>
      </c>
      <c r="D34" s="13">
        <v>20000</v>
      </c>
      <c r="E34" s="73">
        <v>-102</v>
      </c>
      <c r="F34" s="58">
        <f t="shared" si="7"/>
        <v>19898</v>
      </c>
      <c r="G34" s="74">
        <v>134.42</v>
      </c>
      <c r="H34" s="74">
        <v>0</v>
      </c>
    </row>
    <row r="35" spans="1:8" ht="51">
      <c r="A35" s="1"/>
      <c r="B35" s="14">
        <v>717</v>
      </c>
      <c r="C35" s="15" t="s">
        <v>34</v>
      </c>
      <c r="D35" s="13">
        <v>25000</v>
      </c>
      <c r="E35" s="73">
        <v>-1620</v>
      </c>
      <c r="F35" s="58">
        <f t="shared" si="7"/>
        <v>23380</v>
      </c>
      <c r="G35" s="74">
        <v>0</v>
      </c>
      <c r="H35" s="74">
        <v>0</v>
      </c>
    </row>
    <row r="36" spans="1:8" ht="15">
      <c r="A36" s="1"/>
      <c r="B36" s="14">
        <v>719</v>
      </c>
      <c r="C36" s="15" t="s">
        <v>35</v>
      </c>
      <c r="D36" s="13">
        <v>1000</v>
      </c>
      <c r="E36" s="73">
        <v>-30</v>
      </c>
      <c r="F36" s="58">
        <f t="shared" si="7"/>
        <v>970</v>
      </c>
      <c r="G36" s="74">
        <v>120</v>
      </c>
      <c r="H36" s="74">
        <v>120</v>
      </c>
    </row>
    <row r="37" spans="1:8" ht="15">
      <c r="A37" s="76"/>
      <c r="B37" s="16">
        <v>800</v>
      </c>
      <c r="C37" s="17" t="s">
        <v>36</v>
      </c>
      <c r="D37" s="18">
        <f>SUM(D38:D57)</f>
        <v>1502000</v>
      </c>
      <c r="E37" s="18">
        <f>SUM(E38:E57)</f>
        <v>-49345.18</v>
      </c>
      <c r="F37" s="18">
        <f>SUM(F38:F57)</f>
        <v>1452654.8199999998</v>
      </c>
      <c r="G37" s="19">
        <f aca="true" t="shared" si="8" ref="G37:H37">SUM(G38:G57)</f>
        <v>608940.47</v>
      </c>
      <c r="H37" s="19">
        <f t="shared" si="8"/>
        <v>503973.91</v>
      </c>
    </row>
    <row r="38" spans="1:8" ht="15">
      <c r="A38" s="1"/>
      <c r="B38" s="21">
        <v>823</v>
      </c>
      <c r="C38" s="15" t="s">
        <v>37</v>
      </c>
      <c r="D38" s="13">
        <v>20000</v>
      </c>
      <c r="E38" s="73">
        <v>3000</v>
      </c>
      <c r="F38" s="58">
        <f>D38+E38</f>
        <v>23000</v>
      </c>
      <c r="G38" s="74">
        <v>5132.49</v>
      </c>
      <c r="H38" s="74">
        <v>1727.91</v>
      </c>
    </row>
    <row r="39" spans="1:8" ht="25.5">
      <c r="A39" s="1"/>
      <c r="B39" s="21">
        <v>824</v>
      </c>
      <c r="C39" s="15" t="s">
        <v>38</v>
      </c>
      <c r="D39" s="22">
        <v>90000</v>
      </c>
      <c r="E39" s="73">
        <v>-10057</v>
      </c>
      <c r="F39" s="58">
        <f aca="true" t="shared" si="9" ref="F39:F57">D39+E39</f>
        <v>79943</v>
      </c>
      <c r="G39" s="74">
        <v>41252.82</v>
      </c>
      <c r="H39" s="74">
        <v>21084.760000000002</v>
      </c>
    </row>
    <row r="40" spans="1:8" ht="15">
      <c r="A40" s="1"/>
      <c r="B40" s="21">
        <v>826</v>
      </c>
      <c r="C40" s="15" t="s">
        <v>39</v>
      </c>
      <c r="D40" s="13">
        <v>1000</v>
      </c>
      <c r="E40" s="73"/>
      <c r="F40" s="58">
        <f t="shared" si="9"/>
        <v>1000</v>
      </c>
      <c r="G40" s="74"/>
      <c r="H40" s="74"/>
    </row>
    <row r="41" spans="1:8" ht="15">
      <c r="A41" s="1"/>
      <c r="B41" s="21">
        <v>829</v>
      </c>
      <c r="C41" s="15" t="s">
        <v>40</v>
      </c>
      <c r="D41" s="13">
        <v>100</v>
      </c>
      <c r="E41" s="73"/>
      <c r="F41" s="58">
        <f t="shared" si="9"/>
        <v>100</v>
      </c>
      <c r="G41" s="74"/>
      <c r="H41" s="74"/>
    </row>
    <row r="42" spans="1:8" ht="15">
      <c r="A42" s="1"/>
      <c r="B42" s="21">
        <v>831</v>
      </c>
      <c r="C42" s="15" t="s">
        <v>41</v>
      </c>
      <c r="D42" s="13">
        <v>10000</v>
      </c>
      <c r="E42" s="73"/>
      <c r="F42" s="58">
        <f t="shared" si="9"/>
        <v>10000</v>
      </c>
      <c r="G42" s="74">
        <v>1572.6399999999999</v>
      </c>
      <c r="H42" s="74">
        <v>803.64</v>
      </c>
    </row>
    <row r="43" spans="1:8" ht="15">
      <c r="A43" s="1"/>
      <c r="B43" s="21">
        <v>832</v>
      </c>
      <c r="C43" s="15" t="s">
        <v>42</v>
      </c>
      <c r="D43" s="13">
        <v>151000</v>
      </c>
      <c r="E43" s="73"/>
      <c r="F43" s="58">
        <f t="shared" si="9"/>
        <v>151000</v>
      </c>
      <c r="G43" s="74">
        <v>70703.13</v>
      </c>
      <c r="H43" s="23">
        <v>42054.13</v>
      </c>
    </row>
    <row r="44" spans="1:8" ht="15">
      <c r="A44" s="1"/>
      <c r="B44" s="21">
        <v>833</v>
      </c>
      <c r="C44" s="15" t="s">
        <v>43</v>
      </c>
      <c r="D44" s="13">
        <v>90000</v>
      </c>
      <c r="E44" s="73"/>
      <c r="F44" s="58">
        <f t="shared" si="9"/>
        <v>90000</v>
      </c>
      <c r="G44" s="74">
        <v>40878.939999999995</v>
      </c>
      <c r="H44" s="74">
        <v>40666.35999999999</v>
      </c>
    </row>
    <row r="45" spans="1:8" ht="15">
      <c r="A45" s="1"/>
      <c r="B45" s="21">
        <v>839</v>
      </c>
      <c r="C45" s="15" t="s">
        <v>44</v>
      </c>
      <c r="D45" s="13">
        <v>0</v>
      </c>
      <c r="E45" s="73"/>
      <c r="F45" s="58">
        <f t="shared" si="9"/>
        <v>0</v>
      </c>
      <c r="G45" s="74"/>
      <c r="H45" s="74"/>
    </row>
    <row r="46" spans="1:8" ht="15">
      <c r="A46" s="1"/>
      <c r="B46" s="21">
        <v>841</v>
      </c>
      <c r="C46" s="15" t="s">
        <v>45</v>
      </c>
      <c r="D46" s="13">
        <v>60000</v>
      </c>
      <c r="E46" s="40">
        <v>-1845</v>
      </c>
      <c r="F46" s="58">
        <f t="shared" si="9"/>
        <v>58155</v>
      </c>
      <c r="G46" s="74">
        <v>4299.13</v>
      </c>
      <c r="H46" s="74">
        <v>541.2</v>
      </c>
    </row>
    <row r="47" spans="1:8" ht="25.5">
      <c r="A47" s="1"/>
      <c r="B47" s="21">
        <v>843</v>
      </c>
      <c r="C47" s="15" t="s">
        <v>46</v>
      </c>
      <c r="D47" s="13">
        <v>35000</v>
      </c>
      <c r="E47" s="73"/>
      <c r="F47" s="58">
        <f t="shared" si="9"/>
        <v>35000</v>
      </c>
      <c r="G47" s="74">
        <v>7329.879999999999</v>
      </c>
      <c r="H47" s="74">
        <v>2476.85</v>
      </c>
    </row>
    <row r="48" spans="1:8" ht="15">
      <c r="A48" s="1"/>
      <c r="B48" s="21">
        <v>844</v>
      </c>
      <c r="C48" s="15" t="s">
        <v>47</v>
      </c>
      <c r="D48" s="13">
        <v>162000</v>
      </c>
      <c r="E48" s="73">
        <f>-5000-50000-11500-1500-3000</f>
        <v>-71000</v>
      </c>
      <c r="F48" s="58">
        <f t="shared" si="9"/>
        <v>91000</v>
      </c>
      <c r="G48" s="74"/>
      <c r="H48" s="74"/>
    </row>
    <row r="49" spans="1:8" ht="15">
      <c r="A49" s="1"/>
      <c r="B49" s="21">
        <v>845</v>
      </c>
      <c r="C49" s="15" t="s">
        <v>48</v>
      </c>
      <c r="D49" s="13">
        <v>60000</v>
      </c>
      <c r="E49" s="68">
        <v>-2000</v>
      </c>
      <c r="F49" s="58">
        <f t="shared" si="9"/>
        <v>58000</v>
      </c>
      <c r="G49" s="74">
        <v>2662.2</v>
      </c>
      <c r="H49" s="74">
        <v>216</v>
      </c>
    </row>
    <row r="50" spans="1:8" ht="38.25">
      <c r="A50" s="1"/>
      <c r="B50" s="21">
        <v>851</v>
      </c>
      <c r="C50" s="15" t="s">
        <v>49</v>
      </c>
      <c r="D50" s="13">
        <v>60900</v>
      </c>
      <c r="E50" s="73">
        <v>31000</v>
      </c>
      <c r="F50" s="58">
        <f t="shared" si="9"/>
        <v>91900</v>
      </c>
      <c r="G50" s="74">
        <v>25882.22</v>
      </c>
      <c r="H50" s="74">
        <v>11661.7</v>
      </c>
    </row>
    <row r="51" spans="1:8" ht="25.5">
      <c r="A51" s="1"/>
      <c r="B51" s="21">
        <v>861</v>
      </c>
      <c r="C51" s="15" t="s">
        <v>50</v>
      </c>
      <c r="D51" s="13">
        <v>6000</v>
      </c>
      <c r="E51" s="73">
        <f>-44.28-36.9</f>
        <v>-81.18</v>
      </c>
      <c r="F51" s="58">
        <f t="shared" si="9"/>
        <v>5918.82</v>
      </c>
      <c r="G51" s="74">
        <v>768.27</v>
      </c>
      <c r="H51" s="74">
        <v>364.83000000000004</v>
      </c>
    </row>
    <row r="52" spans="1:8" ht="15">
      <c r="A52" s="1"/>
      <c r="B52" s="21">
        <v>869</v>
      </c>
      <c r="C52" s="15" t="s">
        <v>51</v>
      </c>
      <c r="D52" s="13">
        <v>135000</v>
      </c>
      <c r="E52" s="73">
        <v>-1722</v>
      </c>
      <c r="F52" s="58">
        <f t="shared" si="9"/>
        <v>133278</v>
      </c>
      <c r="G52" s="74">
        <v>16444.16</v>
      </c>
      <c r="H52" s="74">
        <v>5056.53</v>
      </c>
    </row>
    <row r="53" spans="1:8" ht="15">
      <c r="A53" s="1"/>
      <c r="B53" s="21">
        <v>871</v>
      </c>
      <c r="C53" s="15" t="s">
        <v>52</v>
      </c>
      <c r="D53" s="13">
        <v>20000</v>
      </c>
      <c r="E53" s="73"/>
      <c r="F53" s="58">
        <f t="shared" si="9"/>
        <v>20000</v>
      </c>
      <c r="G53" s="74">
        <v>2415</v>
      </c>
      <c r="H53" s="74">
        <v>0</v>
      </c>
    </row>
    <row r="54" spans="1:8" ht="15">
      <c r="A54" s="1"/>
      <c r="B54" s="21">
        <v>873</v>
      </c>
      <c r="C54" s="15" t="s">
        <v>53</v>
      </c>
      <c r="D54" s="13">
        <v>40000</v>
      </c>
      <c r="E54" s="73">
        <v>3360</v>
      </c>
      <c r="F54" s="58">
        <f t="shared" si="9"/>
        <v>43360</v>
      </c>
      <c r="G54" s="74">
        <v>12279.59</v>
      </c>
      <c r="H54" s="74">
        <v>0</v>
      </c>
    </row>
    <row r="55" spans="1:8" ht="25.5">
      <c r="A55" s="1"/>
      <c r="B55" s="21">
        <v>875</v>
      </c>
      <c r="C55" s="15" t="s">
        <v>54</v>
      </c>
      <c r="D55" s="13">
        <v>60000</v>
      </c>
      <c r="E55" s="73">
        <f>-40000+40000</f>
        <v>0</v>
      </c>
      <c r="F55" s="58">
        <f t="shared" si="9"/>
        <v>60000</v>
      </c>
      <c r="G55" s="74">
        <v>2320</v>
      </c>
      <c r="H55" s="74">
        <v>2320</v>
      </c>
    </row>
    <row r="56" spans="1:8" ht="15">
      <c r="A56" s="1"/>
      <c r="B56" s="47">
        <v>881</v>
      </c>
      <c r="C56" s="15" t="s">
        <v>55</v>
      </c>
      <c r="D56" s="13">
        <v>1000</v>
      </c>
      <c r="E56" s="73"/>
      <c r="F56" s="58">
        <f t="shared" si="9"/>
        <v>1000</v>
      </c>
      <c r="G56" s="74">
        <v>0</v>
      </c>
      <c r="H56" s="74">
        <v>0</v>
      </c>
    </row>
    <row r="57" spans="1:8" ht="15">
      <c r="A57" s="1"/>
      <c r="B57" s="21">
        <v>896</v>
      </c>
      <c r="C57" s="15" t="s">
        <v>56</v>
      </c>
      <c r="D57" s="13">
        <v>500000</v>
      </c>
      <c r="E57" s="73"/>
      <c r="F57" s="58">
        <f t="shared" si="9"/>
        <v>500000</v>
      </c>
      <c r="G57" s="68">
        <v>375000</v>
      </c>
      <c r="H57" s="74">
        <v>375000</v>
      </c>
    </row>
    <row r="58" spans="1:8" ht="25.5">
      <c r="A58" s="1"/>
      <c r="B58" s="24">
        <v>1000</v>
      </c>
      <c r="C58" s="25" t="s">
        <v>57</v>
      </c>
      <c r="D58" s="26">
        <f>D59+D62+D66+D70+D73+D76+D79</f>
        <v>256000</v>
      </c>
      <c r="E58" s="26">
        <f>E59+E62+E66+E70+E73+E76+E79</f>
        <v>-10035.7</v>
      </c>
      <c r="F58" s="26">
        <f>F59+F62+F66+F70+F73+F76+F79</f>
        <v>245964.3</v>
      </c>
      <c r="G58" s="27">
        <f>G59+G62+G66+G70+G73+G76+G79</f>
        <v>32665.910000000003</v>
      </c>
      <c r="H58" s="27">
        <f>H59+H62+H66+H70+H73+H76+H79</f>
        <v>17239.99</v>
      </c>
    </row>
    <row r="59" spans="1:8" ht="25.5">
      <c r="A59" s="76"/>
      <c r="B59" s="16">
        <v>1100</v>
      </c>
      <c r="C59" s="28" t="s">
        <v>58</v>
      </c>
      <c r="D59" s="18">
        <f>SUM(D60:D61)</f>
        <v>48000</v>
      </c>
      <c r="E59" s="18">
        <f>SUM(E60:E61)</f>
        <v>-350</v>
      </c>
      <c r="F59" s="18">
        <f>SUM(F60:F61)</f>
        <v>47650</v>
      </c>
      <c r="G59" s="19">
        <f>SUM(G60:G61)</f>
        <v>3467.8800000000006</v>
      </c>
      <c r="H59" s="19">
        <f>SUM(H60:H61)</f>
        <v>1824.14</v>
      </c>
    </row>
    <row r="60" spans="1:8" ht="25.5">
      <c r="A60" s="1"/>
      <c r="B60" s="14">
        <v>1111</v>
      </c>
      <c r="C60" s="15" t="s">
        <v>59</v>
      </c>
      <c r="D60" s="13">
        <v>23000</v>
      </c>
      <c r="E60" s="73"/>
      <c r="F60" s="58">
        <f>D60+E60</f>
        <v>23000</v>
      </c>
      <c r="G60" s="74">
        <v>3467.8800000000006</v>
      </c>
      <c r="H60" s="74">
        <v>1824.14</v>
      </c>
    </row>
    <row r="61" spans="1:8" ht="25.5">
      <c r="A61" s="1"/>
      <c r="B61" s="14">
        <v>1121</v>
      </c>
      <c r="C61" s="15" t="s">
        <v>60</v>
      </c>
      <c r="D61" s="13">
        <v>25000</v>
      </c>
      <c r="E61" s="74">
        <f>-350</f>
        <v>-350</v>
      </c>
      <c r="F61" s="58">
        <f aca="true" t="shared" si="10" ref="F61">D61+E61</f>
        <v>24650</v>
      </c>
      <c r="G61" s="74">
        <v>0</v>
      </c>
      <c r="H61" s="74">
        <v>0</v>
      </c>
    </row>
    <row r="62" spans="1:8" ht="25.5">
      <c r="A62" s="76"/>
      <c r="B62" s="16">
        <v>1200</v>
      </c>
      <c r="C62" s="17" t="s">
        <v>61</v>
      </c>
      <c r="D62" s="18">
        <f>SUM(D63:D65)</f>
        <v>15500</v>
      </c>
      <c r="E62" s="18">
        <f>SUM(E63:E65)</f>
        <v>0</v>
      </c>
      <c r="F62" s="18">
        <f aca="true" t="shared" si="11" ref="F62:H62">SUM(F63:F65)</f>
        <v>15500</v>
      </c>
      <c r="G62" s="19">
        <f t="shared" si="11"/>
        <v>2172.49</v>
      </c>
      <c r="H62" s="19">
        <f t="shared" si="11"/>
        <v>1143.8</v>
      </c>
    </row>
    <row r="63" spans="1:8" ht="25.5">
      <c r="A63" s="1"/>
      <c r="B63" s="6">
        <v>1219</v>
      </c>
      <c r="C63" s="15" t="s">
        <v>62</v>
      </c>
      <c r="D63" s="13">
        <v>500</v>
      </c>
      <c r="E63" s="73"/>
      <c r="F63" s="58">
        <f>D63+E63</f>
        <v>500</v>
      </c>
      <c r="G63" s="74">
        <v>0</v>
      </c>
      <c r="H63" s="74">
        <v>0</v>
      </c>
    </row>
    <row r="64" spans="1:8" ht="15">
      <c r="A64" s="1"/>
      <c r="B64" s="14">
        <v>1231</v>
      </c>
      <c r="C64" s="15" t="s">
        <v>63</v>
      </c>
      <c r="D64" s="13">
        <v>15000</v>
      </c>
      <c r="E64" s="73"/>
      <c r="F64" s="58">
        <f aca="true" t="shared" si="12" ref="F64:F65">D64+E64</f>
        <v>15000</v>
      </c>
      <c r="G64" s="74">
        <v>2172.49</v>
      </c>
      <c r="H64" s="74">
        <v>1143.8</v>
      </c>
    </row>
    <row r="65" spans="1:8" ht="15">
      <c r="A65" s="1"/>
      <c r="B65" s="14">
        <v>1232</v>
      </c>
      <c r="C65" s="15" t="s">
        <v>64</v>
      </c>
      <c r="D65" s="13">
        <v>0</v>
      </c>
      <c r="E65" s="73">
        <f>40000-40000</f>
        <v>0</v>
      </c>
      <c r="F65" s="58">
        <f t="shared" si="12"/>
        <v>0</v>
      </c>
      <c r="G65" s="74"/>
      <c r="H65" s="74"/>
    </row>
    <row r="66" spans="1:8" ht="25.5">
      <c r="A66" s="76"/>
      <c r="B66" s="16">
        <v>1300</v>
      </c>
      <c r="C66" s="17" t="s">
        <v>65</v>
      </c>
      <c r="D66" s="18">
        <f>SUM(D67:D69)</f>
        <v>28000</v>
      </c>
      <c r="E66" s="18">
        <f>SUM(E67:E69)</f>
        <v>-5</v>
      </c>
      <c r="F66" s="18">
        <f aca="true" t="shared" si="13" ref="F66:H66">SUM(F67:F69)</f>
        <v>27995</v>
      </c>
      <c r="G66" s="19">
        <f t="shared" si="13"/>
        <v>10316.56</v>
      </c>
      <c r="H66" s="19">
        <f t="shared" si="13"/>
        <v>7973.43</v>
      </c>
    </row>
    <row r="67" spans="1:8" ht="25.5">
      <c r="A67" s="1"/>
      <c r="B67" s="14">
        <v>1311</v>
      </c>
      <c r="C67" s="15" t="s">
        <v>66</v>
      </c>
      <c r="D67" s="13">
        <v>20000</v>
      </c>
      <c r="E67" s="73"/>
      <c r="F67" s="58">
        <f>D67+E67</f>
        <v>20000</v>
      </c>
      <c r="G67" s="74">
        <v>8690.69</v>
      </c>
      <c r="H67" s="74">
        <v>6853.43</v>
      </c>
    </row>
    <row r="68" spans="1:8" ht="25.5">
      <c r="A68" s="1"/>
      <c r="B68" s="14">
        <v>1321</v>
      </c>
      <c r="C68" s="15" t="s">
        <v>67</v>
      </c>
      <c r="D68" s="13">
        <v>5000</v>
      </c>
      <c r="E68" s="73">
        <v>-5</v>
      </c>
      <c r="F68" s="58">
        <f aca="true" t="shared" si="14" ref="F68:F69">D68+E68</f>
        <v>4995</v>
      </c>
      <c r="G68" s="74">
        <v>1486.8799999999999</v>
      </c>
      <c r="H68" s="74">
        <v>981.01</v>
      </c>
    </row>
    <row r="69" spans="1:8" ht="25.5">
      <c r="A69" s="1"/>
      <c r="B69" s="14">
        <v>1329</v>
      </c>
      <c r="C69" s="15" t="s">
        <v>68</v>
      </c>
      <c r="D69" s="13">
        <v>3000</v>
      </c>
      <c r="E69" s="73"/>
      <c r="F69" s="58">
        <f t="shared" si="14"/>
        <v>3000</v>
      </c>
      <c r="G69" s="74">
        <v>138.99</v>
      </c>
      <c r="H69" s="74">
        <v>138.99</v>
      </c>
    </row>
    <row r="70" spans="1:8" ht="25.5">
      <c r="A70" s="76"/>
      <c r="B70" s="16">
        <v>1400</v>
      </c>
      <c r="C70" s="28" t="s">
        <v>69</v>
      </c>
      <c r="D70" s="18">
        <f>SUM(D71:D72)</f>
        <v>0</v>
      </c>
      <c r="E70" s="18">
        <f aca="true" t="shared" si="15" ref="E70:H70">SUM(E71:E72)</f>
        <v>0</v>
      </c>
      <c r="F70" s="18">
        <f t="shared" si="15"/>
        <v>0</v>
      </c>
      <c r="G70" s="19">
        <f t="shared" si="15"/>
        <v>0</v>
      </c>
      <c r="H70" s="19">
        <f t="shared" si="15"/>
        <v>0</v>
      </c>
    </row>
    <row r="71" spans="1:8" ht="15">
      <c r="A71" s="1"/>
      <c r="B71" s="14">
        <v>1421</v>
      </c>
      <c r="C71" s="15" t="s">
        <v>70</v>
      </c>
      <c r="D71" s="13">
        <v>0</v>
      </c>
      <c r="E71" s="73"/>
      <c r="F71" s="58">
        <f>D71+E71</f>
        <v>0</v>
      </c>
      <c r="G71" s="74"/>
      <c r="H71" s="74"/>
    </row>
    <row r="72" spans="1:8" ht="15">
      <c r="A72" s="1"/>
      <c r="B72" s="14">
        <v>1423</v>
      </c>
      <c r="C72" s="15" t="s">
        <v>71</v>
      </c>
      <c r="D72" s="13">
        <v>0</v>
      </c>
      <c r="E72" s="73"/>
      <c r="F72" s="58">
        <f>D72+E72</f>
        <v>0</v>
      </c>
      <c r="G72" s="74"/>
      <c r="H72" s="74"/>
    </row>
    <row r="73" spans="1:8" ht="15">
      <c r="A73" s="76"/>
      <c r="B73" s="16">
        <v>1500</v>
      </c>
      <c r="C73" s="28" t="s">
        <v>72</v>
      </c>
      <c r="D73" s="18">
        <f>SUM(D74:D75)</f>
        <v>15500</v>
      </c>
      <c r="E73" s="18">
        <f aca="true" t="shared" si="16" ref="E73:H73">SUM(E74:E75)</f>
        <v>324.3600000000001</v>
      </c>
      <c r="F73" s="18">
        <f t="shared" si="16"/>
        <v>15824.36</v>
      </c>
      <c r="G73" s="19">
        <f t="shared" si="16"/>
        <v>4334.13</v>
      </c>
      <c r="H73" s="19">
        <f t="shared" si="16"/>
        <v>2402.41</v>
      </c>
    </row>
    <row r="74" spans="1:8" ht="15">
      <c r="A74" s="1"/>
      <c r="B74" s="14">
        <v>1511</v>
      </c>
      <c r="C74" s="15" t="s">
        <v>72</v>
      </c>
      <c r="D74" s="13">
        <v>15000</v>
      </c>
      <c r="E74" s="73">
        <f>-600.38-575.26+1500</f>
        <v>324.3600000000001</v>
      </c>
      <c r="F74" s="58">
        <f>D74+E74</f>
        <v>15324.36</v>
      </c>
      <c r="G74" s="74">
        <v>4334.13</v>
      </c>
      <c r="H74" s="74">
        <v>2402.41</v>
      </c>
    </row>
    <row r="75" spans="1:8" ht="15">
      <c r="A75" s="1"/>
      <c r="B75" s="6">
        <v>1512</v>
      </c>
      <c r="C75" s="15" t="s">
        <v>73</v>
      </c>
      <c r="D75" s="13">
        <v>500</v>
      </c>
      <c r="E75" s="73"/>
      <c r="F75" s="58">
        <f>D75+E75</f>
        <v>500</v>
      </c>
      <c r="G75" s="74">
        <v>0</v>
      </c>
      <c r="H75" s="74">
        <v>0</v>
      </c>
    </row>
    <row r="76" spans="1:8" ht="15">
      <c r="A76" s="77"/>
      <c r="B76" s="29">
        <v>1600</v>
      </c>
      <c r="C76" s="30" t="s">
        <v>74</v>
      </c>
      <c r="D76" s="31">
        <f>SUM(D77:D78)</f>
        <v>27000</v>
      </c>
      <c r="E76" s="31">
        <f aca="true" t="shared" si="17" ref="E76:H76">SUM(E77:E78)</f>
        <v>0</v>
      </c>
      <c r="F76" s="31">
        <f t="shared" si="17"/>
        <v>27000</v>
      </c>
      <c r="G76" s="32">
        <f t="shared" si="17"/>
        <v>9951.13</v>
      </c>
      <c r="H76" s="32">
        <f t="shared" si="17"/>
        <v>2315.41</v>
      </c>
    </row>
    <row r="77" spans="1:8" ht="15">
      <c r="A77" s="1"/>
      <c r="B77" s="14">
        <v>1641</v>
      </c>
      <c r="C77" s="15" t="s">
        <v>75</v>
      </c>
      <c r="D77" s="13">
        <v>5000</v>
      </c>
      <c r="E77" s="73"/>
      <c r="F77" s="58">
        <f>D77+E77</f>
        <v>5000</v>
      </c>
      <c r="G77" s="74">
        <v>1493.8</v>
      </c>
      <c r="H77" s="74">
        <v>0</v>
      </c>
    </row>
    <row r="78" spans="1:8" ht="15">
      <c r="A78" s="1"/>
      <c r="B78" s="14">
        <v>1699</v>
      </c>
      <c r="C78" s="15" t="s">
        <v>76</v>
      </c>
      <c r="D78" s="13">
        <v>22000</v>
      </c>
      <c r="E78" s="73"/>
      <c r="F78" s="58">
        <f>D78+E78</f>
        <v>22000</v>
      </c>
      <c r="G78" s="74">
        <v>8457.33</v>
      </c>
      <c r="H78" s="74">
        <v>2315.41</v>
      </c>
    </row>
    <row r="79" spans="1:8" ht="15">
      <c r="A79" s="76"/>
      <c r="B79" s="16">
        <v>1700</v>
      </c>
      <c r="C79" s="28" t="s">
        <v>77</v>
      </c>
      <c r="D79" s="18">
        <f>SUM(D80:D85)</f>
        <v>122000</v>
      </c>
      <c r="E79" s="18">
        <f aca="true" t="shared" si="18" ref="E79:H79">SUM(E80:E85)</f>
        <v>-10005.060000000001</v>
      </c>
      <c r="F79" s="18">
        <f t="shared" si="18"/>
        <v>111994.94</v>
      </c>
      <c r="G79" s="19">
        <f t="shared" si="18"/>
        <v>2423.7200000000003</v>
      </c>
      <c r="H79" s="19">
        <f t="shared" si="18"/>
        <v>1580.8000000000002</v>
      </c>
    </row>
    <row r="80" spans="1:8" ht="15">
      <c r="A80" s="1"/>
      <c r="B80" s="14">
        <v>1711</v>
      </c>
      <c r="C80" s="15" t="s">
        <v>78</v>
      </c>
      <c r="D80" s="13">
        <v>8000</v>
      </c>
      <c r="E80" s="73"/>
      <c r="F80" s="58">
        <f>D80+E80</f>
        <v>8000</v>
      </c>
      <c r="G80" s="74">
        <v>0</v>
      </c>
      <c r="H80" s="74">
        <v>0</v>
      </c>
    </row>
    <row r="81" spans="1:8" ht="15">
      <c r="A81" s="1"/>
      <c r="B81" s="14">
        <v>1712</v>
      </c>
      <c r="C81" s="15" t="s">
        <v>79</v>
      </c>
      <c r="D81" s="13">
        <v>3000</v>
      </c>
      <c r="E81" s="73"/>
      <c r="F81" s="58">
        <f aca="true" t="shared" si="19" ref="F81:F85">D81+E81</f>
        <v>3000</v>
      </c>
      <c r="G81" s="74">
        <v>0</v>
      </c>
      <c r="H81" s="74">
        <v>0</v>
      </c>
    </row>
    <row r="82" spans="1:8" ht="25.5">
      <c r="A82" s="1"/>
      <c r="B82" s="14">
        <v>1713</v>
      </c>
      <c r="C82" s="15" t="s">
        <v>80</v>
      </c>
      <c r="D82" s="13">
        <v>3000</v>
      </c>
      <c r="E82" s="73"/>
      <c r="F82" s="58">
        <f t="shared" si="19"/>
        <v>3000</v>
      </c>
      <c r="G82" s="74">
        <v>184.5</v>
      </c>
      <c r="H82" s="74">
        <v>0</v>
      </c>
    </row>
    <row r="83" spans="1:8" ht="25.5">
      <c r="A83" s="1"/>
      <c r="B83" s="14">
        <v>1723</v>
      </c>
      <c r="C83" s="15" t="s">
        <v>81</v>
      </c>
      <c r="D83" s="13">
        <v>103000</v>
      </c>
      <c r="E83" s="73">
        <f>-1052.37-8952.69-20000</f>
        <v>-30005.06</v>
      </c>
      <c r="F83" s="58">
        <f t="shared" si="19"/>
        <v>72994.94</v>
      </c>
      <c r="G83" s="74">
        <v>221.4</v>
      </c>
      <c r="H83" s="74">
        <v>0</v>
      </c>
    </row>
    <row r="84" spans="1:8" ht="25.5">
      <c r="A84" s="1"/>
      <c r="B84" s="14">
        <v>1725</v>
      </c>
      <c r="C84" s="15" t="s">
        <v>82</v>
      </c>
      <c r="D84" s="13">
        <v>3000</v>
      </c>
      <c r="E84" s="73">
        <v>20000</v>
      </c>
      <c r="F84" s="58">
        <f t="shared" si="19"/>
        <v>23000</v>
      </c>
      <c r="G84" s="74">
        <v>315.13</v>
      </c>
      <c r="H84" s="74">
        <v>0</v>
      </c>
    </row>
    <row r="85" spans="1:8" ht="15">
      <c r="A85" s="1"/>
      <c r="B85" s="14">
        <v>1729</v>
      </c>
      <c r="C85" s="15" t="s">
        <v>83</v>
      </c>
      <c r="D85" s="13">
        <v>2000</v>
      </c>
      <c r="E85" s="78"/>
      <c r="F85" s="58">
        <f t="shared" si="19"/>
        <v>2000</v>
      </c>
      <c r="G85" s="74">
        <v>1702.6900000000003</v>
      </c>
      <c r="H85" s="74">
        <v>1580.8000000000002</v>
      </c>
    </row>
    <row r="86" spans="1:8" s="83" customFormat="1" ht="25.5">
      <c r="A86" s="79"/>
      <c r="B86" s="80">
        <v>9000</v>
      </c>
      <c r="C86" s="81" t="s">
        <v>84</v>
      </c>
      <c r="D86" s="82">
        <f>D87+D91+D93</f>
        <v>0</v>
      </c>
      <c r="E86" s="82">
        <f>E87+E91+E93</f>
        <v>51978.240000000005</v>
      </c>
      <c r="F86" s="82">
        <f aca="true" t="shared" si="20" ref="F86:H86">F87+F91+F93</f>
        <v>51978.240000000005</v>
      </c>
      <c r="G86" s="82">
        <f t="shared" si="20"/>
        <v>51243.39</v>
      </c>
      <c r="H86" s="82">
        <f t="shared" si="20"/>
        <v>22806.38</v>
      </c>
    </row>
    <row r="87" spans="1:8" s="85" customFormat="1" ht="25.5">
      <c r="A87" s="84"/>
      <c r="B87" s="33">
        <v>9100</v>
      </c>
      <c r="C87" s="34" t="s">
        <v>85</v>
      </c>
      <c r="D87" s="35">
        <f>SUM(D88:D90)</f>
        <v>0</v>
      </c>
      <c r="E87" s="35">
        <f>SUM(E88:E90)</f>
        <v>11535.7</v>
      </c>
      <c r="F87" s="35">
        <f aca="true" t="shared" si="21" ref="F87:H87">SUM(F88:F90)</f>
        <v>11535.7</v>
      </c>
      <c r="G87" s="35">
        <f t="shared" si="21"/>
        <v>11534.74</v>
      </c>
      <c r="H87" s="35">
        <f t="shared" si="21"/>
        <v>11529.74</v>
      </c>
    </row>
    <row r="88" spans="1:8" s="85" customFormat="1" ht="15">
      <c r="A88" s="86"/>
      <c r="B88" s="36">
        <v>9151</v>
      </c>
      <c r="C88" s="87" t="s">
        <v>72</v>
      </c>
      <c r="D88" s="88">
        <v>0</v>
      </c>
      <c r="E88" s="88">
        <f>600.38+575.26</f>
        <v>1175.6399999999999</v>
      </c>
      <c r="F88" s="45">
        <f>D88+E88</f>
        <v>1175.6399999999999</v>
      </c>
      <c r="G88" s="74">
        <v>1174.6799999999998</v>
      </c>
      <c r="H88" s="74">
        <v>1174.6799999999998</v>
      </c>
    </row>
    <row r="89" spans="1:8" s="85" customFormat="1" ht="15">
      <c r="A89" s="86"/>
      <c r="B89" s="36">
        <v>9169</v>
      </c>
      <c r="C89" s="87" t="s">
        <v>86</v>
      </c>
      <c r="D89" s="88">
        <v>0</v>
      </c>
      <c r="E89" s="88">
        <f>5+350</f>
        <v>355</v>
      </c>
      <c r="F89" s="45">
        <f aca="true" t="shared" si="22" ref="F89:F90">D89+E89</f>
        <v>355</v>
      </c>
      <c r="G89" s="74">
        <v>355</v>
      </c>
      <c r="H89" s="74">
        <v>350</v>
      </c>
    </row>
    <row r="90" spans="1:8" s="85" customFormat="1" ht="15">
      <c r="A90" s="86"/>
      <c r="B90" s="36">
        <v>9179</v>
      </c>
      <c r="C90" s="87" t="s">
        <v>87</v>
      </c>
      <c r="D90" s="88">
        <v>0</v>
      </c>
      <c r="E90" s="88">
        <f>1052.37+8952.69</f>
        <v>10005.060000000001</v>
      </c>
      <c r="F90" s="45">
        <f t="shared" si="22"/>
        <v>10005.060000000001</v>
      </c>
      <c r="G90" s="74">
        <v>10005.06</v>
      </c>
      <c r="H90" s="74">
        <v>10005.06</v>
      </c>
    </row>
    <row r="91" spans="1:8" s="92" customFormat="1" ht="15">
      <c r="A91" s="89"/>
      <c r="B91" s="33">
        <v>9700</v>
      </c>
      <c r="C91" s="90" t="s">
        <v>88</v>
      </c>
      <c r="D91" s="91">
        <f>SUM(D92)</f>
        <v>0</v>
      </c>
      <c r="E91" s="91">
        <f>SUM(E92)</f>
        <v>2602</v>
      </c>
      <c r="F91" s="91">
        <f aca="true" t="shared" si="23" ref="F91:H91">SUM(F92)</f>
        <v>2602</v>
      </c>
      <c r="G91" s="91">
        <f t="shared" si="23"/>
        <v>1868.11</v>
      </c>
      <c r="H91" s="91">
        <f t="shared" si="23"/>
        <v>30</v>
      </c>
    </row>
    <row r="92" spans="1:8" s="85" customFormat="1" ht="15">
      <c r="A92" s="86"/>
      <c r="B92" s="36">
        <v>9711</v>
      </c>
      <c r="C92" s="87" t="s">
        <v>89</v>
      </c>
      <c r="D92" s="88"/>
      <c r="E92" s="88">
        <v>2602</v>
      </c>
      <c r="F92" s="45">
        <f>D92+E92</f>
        <v>2602</v>
      </c>
      <c r="G92" s="74">
        <v>1868.11</v>
      </c>
      <c r="H92" s="74">
        <v>30</v>
      </c>
    </row>
    <row r="93" spans="1:8" s="92" customFormat="1" ht="15">
      <c r="A93" s="89"/>
      <c r="B93" s="33">
        <v>9800</v>
      </c>
      <c r="C93" s="90" t="s">
        <v>90</v>
      </c>
      <c r="D93" s="91">
        <f>SUM(D94:D99)</f>
        <v>0</v>
      </c>
      <c r="E93" s="91">
        <f aca="true" t="shared" si="24" ref="E93:H93">SUM(E94:E99)</f>
        <v>37840.54</v>
      </c>
      <c r="F93" s="91">
        <f t="shared" si="24"/>
        <v>37840.54</v>
      </c>
      <c r="G93" s="91">
        <f t="shared" si="24"/>
        <v>37840.54</v>
      </c>
      <c r="H93" s="91">
        <f t="shared" si="24"/>
        <v>11246.640000000001</v>
      </c>
    </row>
    <row r="94" spans="1:8" s="96" customFormat="1" ht="15">
      <c r="A94" s="93"/>
      <c r="B94" s="36">
        <v>9821</v>
      </c>
      <c r="C94" s="94" t="s">
        <v>91</v>
      </c>
      <c r="D94" s="95">
        <v>0</v>
      </c>
      <c r="E94" s="95">
        <f>5635.36+10057</f>
        <v>15692.36</v>
      </c>
      <c r="F94" s="45">
        <f aca="true" t="shared" si="25" ref="F94:F99">D94+E94</f>
        <v>15692.36</v>
      </c>
      <c r="G94" s="68">
        <v>15692.36</v>
      </c>
      <c r="H94" s="68">
        <v>5635.36</v>
      </c>
    </row>
    <row r="95" spans="1:8" s="96" customFormat="1" ht="15">
      <c r="A95" s="93"/>
      <c r="B95" s="36">
        <v>9841</v>
      </c>
      <c r="C95" s="94" t="s">
        <v>92</v>
      </c>
      <c r="D95" s="95">
        <v>0</v>
      </c>
      <c r="E95" s="95">
        <v>1845</v>
      </c>
      <c r="F95" s="45">
        <f t="shared" si="25"/>
        <v>1845</v>
      </c>
      <c r="G95" s="68">
        <v>1845</v>
      </c>
      <c r="H95" s="68">
        <v>1845</v>
      </c>
    </row>
    <row r="96" spans="1:8" s="85" customFormat="1" ht="15">
      <c r="A96" s="86"/>
      <c r="B96" s="36">
        <v>9844</v>
      </c>
      <c r="C96" s="87" t="s">
        <v>93</v>
      </c>
      <c r="D96" s="88">
        <v>0</v>
      </c>
      <c r="E96" s="88">
        <f>5000+2000</f>
        <v>7000</v>
      </c>
      <c r="F96" s="45">
        <f t="shared" si="25"/>
        <v>7000</v>
      </c>
      <c r="G96" s="74">
        <v>7000</v>
      </c>
      <c r="H96" s="74">
        <v>2000</v>
      </c>
    </row>
    <row r="97" spans="1:8" s="85" customFormat="1" ht="15">
      <c r="A97" s="86"/>
      <c r="B97" s="36">
        <v>9851</v>
      </c>
      <c r="C97" s="87" t="s">
        <v>94</v>
      </c>
      <c r="D97" s="88">
        <v>0</v>
      </c>
      <c r="E97" s="88">
        <v>1722</v>
      </c>
      <c r="F97" s="45">
        <f t="shared" si="25"/>
        <v>1722</v>
      </c>
      <c r="G97" s="74">
        <v>1722</v>
      </c>
      <c r="H97" s="74">
        <v>1722</v>
      </c>
    </row>
    <row r="98" spans="1:8" s="85" customFormat="1" ht="15">
      <c r="A98" s="86"/>
      <c r="B98" s="36">
        <v>9873</v>
      </c>
      <c r="C98" s="87" t="s">
        <v>95</v>
      </c>
      <c r="D98" s="88">
        <v>0</v>
      </c>
      <c r="E98" s="88">
        <f>44.28+36.9</f>
        <v>81.18</v>
      </c>
      <c r="F98" s="45">
        <f t="shared" si="25"/>
        <v>81.18</v>
      </c>
      <c r="G98" s="74">
        <v>81.18</v>
      </c>
      <c r="H98" s="74">
        <v>44.28</v>
      </c>
    </row>
    <row r="99" spans="1:8" s="85" customFormat="1" ht="15">
      <c r="A99" s="97"/>
      <c r="B99" s="37">
        <v>9891</v>
      </c>
      <c r="C99" s="38" t="s">
        <v>96</v>
      </c>
      <c r="D99" s="39">
        <v>0</v>
      </c>
      <c r="E99" s="40">
        <v>11500</v>
      </c>
      <c r="F99" s="45">
        <f t="shared" si="25"/>
        <v>11500</v>
      </c>
      <c r="G99" s="74">
        <v>11500</v>
      </c>
      <c r="H99" s="68"/>
    </row>
    <row r="100" spans="1:8" ht="15">
      <c r="A100" s="98">
        <v>4</v>
      </c>
      <c r="B100" s="98"/>
      <c r="C100" s="99" t="s">
        <v>97</v>
      </c>
      <c r="D100" s="64">
        <f>D101+D104+D106</f>
        <v>1056000</v>
      </c>
      <c r="E100" s="64">
        <f aca="true" t="shared" si="26" ref="E100:H100">E101+E104+E106</f>
        <v>-30000</v>
      </c>
      <c r="F100" s="64">
        <f t="shared" si="26"/>
        <v>1026000</v>
      </c>
      <c r="G100" s="65">
        <f t="shared" si="26"/>
        <v>792000</v>
      </c>
      <c r="H100" s="65">
        <f t="shared" si="26"/>
        <v>792000</v>
      </c>
    </row>
    <row r="101" spans="1:8" ht="51">
      <c r="A101" s="100"/>
      <c r="B101" s="41">
        <v>2200</v>
      </c>
      <c r="C101" s="42" t="s">
        <v>98</v>
      </c>
      <c r="D101" s="18">
        <f>SUM(D102:D103)</f>
        <v>0</v>
      </c>
      <c r="E101" s="18">
        <f aca="true" t="shared" si="27" ref="E101:H101">SUM(E102:E103)</f>
        <v>50000</v>
      </c>
      <c r="F101" s="18">
        <f t="shared" si="27"/>
        <v>50000</v>
      </c>
      <c r="G101" s="19">
        <f t="shared" si="27"/>
        <v>0</v>
      </c>
      <c r="H101" s="19">
        <f t="shared" si="27"/>
        <v>0</v>
      </c>
    </row>
    <row r="102" spans="1:10" ht="15">
      <c r="A102" s="101"/>
      <c r="B102" s="43">
        <v>2279</v>
      </c>
      <c r="C102" s="44" t="s">
        <v>99</v>
      </c>
      <c r="D102" s="13">
        <v>0</v>
      </c>
      <c r="E102" s="73"/>
      <c r="F102" s="58">
        <f>D102+E102</f>
        <v>0</v>
      </c>
      <c r="G102" s="74"/>
      <c r="H102" s="74"/>
      <c r="J102" s="49"/>
    </row>
    <row r="103" spans="1:8" ht="25.5">
      <c r="A103" s="101"/>
      <c r="B103" s="43">
        <v>2299</v>
      </c>
      <c r="C103" s="44" t="s">
        <v>115</v>
      </c>
      <c r="D103" s="13">
        <v>0</v>
      </c>
      <c r="E103" s="73">
        <v>50000</v>
      </c>
      <c r="F103" s="58">
        <f>D103+E103</f>
        <v>50000</v>
      </c>
      <c r="G103" s="74">
        <v>0</v>
      </c>
      <c r="H103" s="74">
        <v>0</v>
      </c>
    </row>
    <row r="104" spans="1:8" ht="38.25">
      <c r="A104" s="100"/>
      <c r="B104" s="41">
        <v>2400</v>
      </c>
      <c r="C104" s="42" t="s">
        <v>100</v>
      </c>
      <c r="D104" s="18">
        <f>SUM(D105)</f>
        <v>800000</v>
      </c>
      <c r="E104" s="18">
        <f aca="true" t="shared" si="28" ref="E104:H104">SUM(E105)</f>
        <v>-80000</v>
      </c>
      <c r="F104" s="18">
        <f t="shared" si="28"/>
        <v>720000</v>
      </c>
      <c r="G104" s="19">
        <f t="shared" si="28"/>
        <v>600000</v>
      </c>
      <c r="H104" s="19">
        <f t="shared" si="28"/>
        <v>600000</v>
      </c>
    </row>
    <row r="105" spans="1:8" ht="25.5">
      <c r="A105" s="101"/>
      <c r="B105" s="43">
        <v>2419</v>
      </c>
      <c r="C105" s="44" t="s">
        <v>101</v>
      </c>
      <c r="D105" s="13">
        <v>800000</v>
      </c>
      <c r="E105" s="73">
        <v>-80000</v>
      </c>
      <c r="F105" s="58">
        <f>D105+E105</f>
        <v>720000</v>
      </c>
      <c r="G105" s="68">
        <f>H105</f>
        <v>600000</v>
      </c>
      <c r="H105" s="74">
        <v>600000</v>
      </c>
    </row>
    <row r="106" spans="1:8" ht="25.5">
      <c r="A106" s="100"/>
      <c r="B106" s="41">
        <v>2500</v>
      </c>
      <c r="C106" s="42" t="s">
        <v>102</v>
      </c>
      <c r="D106" s="18">
        <f>SUM(D107:D109)</f>
        <v>256000</v>
      </c>
      <c r="E106" s="18">
        <f aca="true" t="shared" si="29" ref="E106:G106">SUM(E107:E109)</f>
        <v>0</v>
      </c>
      <c r="F106" s="18">
        <f t="shared" si="29"/>
        <v>256000</v>
      </c>
      <c r="G106" s="19">
        <f t="shared" si="29"/>
        <v>192000</v>
      </c>
      <c r="H106" s="19">
        <f>SUM(H107:H109)</f>
        <v>192000</v>
      </c>
    </row>
    <row r="107" spans="1:8" ht="25.5">
      <c r="A107" s="101"/>
      <c r="B107" s="43">
        <v>2571</v>
      </c>
      <c r="C107" s="44" t="s">
        <v>103</v>
      </c>
      <c r="D107" s="13">
        <v>0</v>
      </c>
      <c r="E107" s="73"/>
      <c r="F107" s="58">
        <f>D107+E107</f>
        <v>0</v>
      </c>
      <c r="G107" s="74"/>
      <c r="H107" s="74"/>
    </row>
    <row r="108" spans="1:8" ht="15">
      <c r="A108" s="101"/>
      <c r="B108" s="43">
        <v>2579</v>
      </c>
      <c r="C108" s="44" t="s">
        <v>104</v>
      </c>
      <c r="D108" s="13">
        <v>0</v>
      </c>
      <c r="E108" s="73"/>
      <c r="F108" s="58">
        <f aca="true" t="shared" si="30" ref="F108:F109">D108+E108</f>
        <v>0</v>
      </c>
      <c r="G108" s="74"/>
      <c r="H108" s="74"/>
    </row>
    <row r="109" spans="1:8" ht="25.5">
      <c r="A109" s="101"/>
      <c r="B109" s="43">
        <v>2599</v>
      </c>
      <c r="C109" s="44" t="s">
        <v>105</v>
      </c>
      <c r="D109" s="13">
        <v>256000</v>
      </c>
      <c r="E109" s="73"/>
      <c r="F109" s="58">
        <f t="shared" si="30"/>
        <v>256000</v>
      </c>
      <c r="G109" s="68">
        <f>H109</f>
        <v>192000</v>
      </c>
      <c r="H109" s="74">
        <v>192000</v>
      </c>
    </row>
    <row r="113" spans="4:6" ht="15">
      <c r="D113" s="49" t="s">
        <v>119</v>
      </c>
      <c r="F113" s="103">
        <v>42222</v>
      </c>
    </row>
    <row r="114" ht="15.75">
      <c r="F114" s="106" t="s">
        <v>117</v>
      </c>
    </row>
    <row r="115" ht="15.75">
      <c r="F115" s="102"/>
    </row>
    <row r="116" ht="15.75">
      <c r="F116" s="102"/>
    </row>
    <row r="117" ht="15.75">
      <c r="F117" s="102"/>
    </row>
    <row r="118" ht="15.75">
      <c r="F118" s="106" t="s">
        <v>118</v>
      </c>
    </row>
    <row r="123" spans="1:10" s="51" customFormat="1" ht="15">
      <c r="A123" s="48"/>
      <c r="B123" s="49"/>
      <c r="C123" s="50"/>
      <c r="D123" s="49"/>
      <c r="G123" s="53"/>
      <c r="H123" s="53"/>
      <c r="I123" s="54"/>
      <c r="J123" s="54"/>
    </row>
  </sheetData>
  <mergeCells count="1">
    <mergeCell ref="F4:H4"/>
  </mergeCells>
  <printOptions/>
  <pageMargins left="0.1968503937007874" right="0.5118110236220472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2015-08-06T09:54:17Z</cp:lastPrinted>
  <dcterms:created xsi:type="dcterms:W3CDTF">2015-07-08T09:01:56Z</dcterms:created>
  <dcterms:modified xsi:type="dcterms:W3CDTF">2015-08-06T10:36:13Z</dcterms:modified>
  <cp:category/>
  <cp:version/>
  <cp:contentType/>
  <cp:contentStatus/>
</cp:coreProperties>
</file>